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xl/webextensions/taskpanes.xml" ContentType="application/vnd.ms-office.webextensiontaskpanes+xml"/>
  <Override PartName="/xl/webextensions/webextension1.xml" ContentType="application/vnd.ms-office.webextensio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11/relationships/webextensiontaskpanes" Target="xl/webextensions/taskpanes.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https://arcadiso365.sharepoint.com/teams/ch-102971117/Shared Documents/Project/05 Project execution/Deliverables/Eindproduct 3 Excel routekaart/"/>
    </mc:Choice>
  </mc:AlternateContent>
  <xr:revisionPtr revIDLastSave="2806" documentId="8_{6844808A-F798-423E-B6E5-AFC9E6637BB1}" xr6:coauthVersionLast="47" xr6:coauthVersionMax="47" xr10:uidLastSave="{7A8A8518-2845-4040-A3C5-EBCB24772E34}"/>
  <bookViews>
    <workbookView xWindow="-120" yWindow="-120" windowWidth="29040" windowHeight="15720" xr2:uid="{BF6A6EA7-4A30-4E1D-9361-7E141AD250A6}"/>
  </bookViews>
  <sheets>
    <sheet name="Routekaart" sheetId="1" r:id="rId1"/>
    <sheet name="Kengetallen" sheetId="2" r:id="rId2"/>
    <sheet name="Besparing" sheetId="4" state="hidden" r:id="rId3"/>
  </sheets>
  <definedNames>
    <definedName name="_xlnm._FilterDatabase" localSheetId="0" hidden="1">Routekaart!$B$12:$I$55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4" i="2" l="1"/>
  <c r="H23" i="1"/>
  <c r="H24" i="1"/>
  <c r="H25" i="1"/>
  <c r="H26" i="1"/>
  <c r="H27" i="1"/>
  <c r="H28" i="1"/>
  <c r="H29" i="1"/>
  <c r="G23" i="1"/>
  <c r="G24" i="1"/>
  <c r="G25" i="1"/>
  <c r="G26" i="1"/>
  <c r="G27" i="1"/>
  <c r="G28" i="1"/>
  <c r="G29" i="1"/>
  <c r="E18" i="1"/>
  <c r="E20" i="1"/>
  <c r="E21" i="1"/>
  <c r="E22" i="1"/>
  <c r="E23" i="1"/>
  <c r="E24" i="1"/>
  <c r="E25" i="1"/>
  <c r="E26" i="1"/>
  <c r="E27" i="1"/>
  <c r="E28" i="1"/>
  <c r="E29" i="1"/>
  <c r="C20" i="2"/>
  <c r="B20" i="2"/>
  <c r="C18" i="2"/>
  <c r="B18" i="2"/>
  <c r="C16" i="2"/>
  <c r="B16" i="2"/>
  <c r="C14" i="2"/>
  <c r="B14" i="2"/>
  <c r="C19" i="2"/>
  <c r="E19" i="2"/>
  <c r="E20" i="2" s="1"/>
  <c r="E15" i="2"/>
  <c r="E17" i="2"/>
  <c r="E18" i="2" s="1"/>
  <c r="E13" i="2"/>
  <c r="B45" i="2"/>
  <c r="B17" i="2"/>
  <c r="C13" i="2"/>
  <c r="E11" i="2"/>
  <c r="E12" i="2"/>
  <c r="E10" i="2"/>
  <c r="C45" i="2"/>
  <c r="C44" i="2"/>
  <c r="C43" i="2"/>
  <c r="C42" i="2"/>
  <c r="C41" i="2"/>
  <c r="C40" i="2"/>
  <c r="C39" i="2"/>
  <c r="C38" i="2"/>
  <c r="C37" i="2"/>
  <c r="C36" i="2"/>
  <c r="C35" i="2"/>
  <c r="C34" i="2"/>
  <c r="C33" i="2"/>
  <c r="C28" i="2"/>
  <c r="C27" i="2"/>
  <c r="C26" i="2"/>
  <c r="C25" i="2"/>
  <c r="C23" i="2"/>
  <c r="C22" i="2"/>
  <c r="C21" i="2"/>
  <c r="C17" i="2"/>
  <c r="C15" i="2"/>
  <c r="C12" i="2"/>
  <c r="C11" i="2"/>
  <c r="C10" i="2"/>
  <c r="C9" i="2"/>
  <c r="C8" i="2"/>
  <c r="C7" i="2"/>
  <c r="C6" i="2"/>
  <c r="C5" i="2"/>
  <c r="C4" i="2"/>
  <c r="B68" i="2"/>
  <c r="B69" i="2"/>
  <c r="B62" i="2"/>
  <c r="B61" i="2"/>
  <c r="B43" i="2"/>
  <c r="B44" i="2"/>
  <c r="B42" i="2"/>
  <c r="B41" i="2"/>
  <c r="B22" i="2"/>
  <c r="B23" i="2"/>
  <c r="B24" i="2"/>
  <c r="B21" i="2"/>
  <c r="B5" i="2"/>
  <c r="B6" i="2"/>
  <c r="B7" i="2"/>
  <c r="B8" i="2"/>
  <c r="B9" i="2"/>
  <c r="B4" i="2"/>
  <c r="F24" i="1" l="1"/>
  <c r="F25" i="1"/>
  <c r="F28" i="1"/>
  <c r="F27" i="1"/>
  <c r="F26" i="1"/>
  <c r="F23" i="1"/>
  <c r="F29" i="1"/>
  <c r="D20" i="2"/>
  <c r="D16" i="2"/>
  <c r="E16" i="2"/>
  <c r="D18" i="2"/>
  <c r="D14" i="2"/>
  <c r="E14" i="2"/>
  <c r="C31" i="2"/>
  <c r="C29" i="2"/>
  <c r="B19" i="2" l="1"/>
  <c r="F45" i="2"/>
  <c r="H54" i="1" s="1"/>
  <c r="H48" i="1"/>
  <c r="K58" i="1"/>
  <c r="X24" i="1"/>
  <c r="Y24" i="1"/>
  <c r="Z24" i="1"/>
  <c r="AA24" i="1"/>
  <c r="AB24" i="1"/>
  <c r="X26" i="1"/>
  <c r="Y26" i="1"/>
  <c r="Z26" i="1"/>
  <c r="AA26" i="1"/>
  <c r="AB26" i="1"/>
  <c r="W24" i="1"/>
  <c r="W26" i="1"/>
  <c r="V24" i="1"/>
  <c r="V26" i="1"/>
  <c r="U24" i="1"/>
  <c r="U26" i="1"/>
  <c r="T24" i="1"/>
  <c r="T26" i="1"/>
  <c r="S24" i="1"/>
  <c r="S26" i="1"/>
  <c r="R24" i="1"/>
  <c r="R26" i="1"/>
  <c r="Q24" i="1"/>
  <c r="Q26" i="1"/>
  <c r="P24" i="1"/>
  <c r="P26" i="1"/>
  <c r="O24" i="1"/>
  <c r="O26" i="1"/>
  <c r="K24" i="1"/>
  <c r="K26" i="1"/>
  <c r="N24" i="1"/>
  <c r="N26" i="1"/>
  <c r="M24" i="1"/>
  <c r="M26" i="1"/>
  <c r="L24" i="1"/>
  <c r="L26" i="1"/>
  <c r="H15" i="1"/>
  <c r="H16" i="1"/>
  <c r="H17" i="1"/>
  <c r="H18" i="1"/>
  <c r="H19" i="1"/>
  <c r="H20" i="1"/>
  <c r="H21" i="1"/>
  <c r="H22" i="1"/>
  <c r="H30" i="1"/>
  <c r="H31" i="1"/>
  <c r="H32" i="1"/>
  <c r="H33" i="1"/>
  <c r="H34" i="1"/>
  <c r="H35" i="1"/>
  <c r="H36" i="1"/>
  <c r="H37" i="1"/>
  <c r="H38" i="1"/>
  <c r="H39" i="1"/>
  <c r="H40" i="1"/>
  <c r="H41" i="1"/>
  <c r="H42" i="1"/>
  <c r="H43" i="1"/>
  <c r="H44" i="1"/>
  <c r="H45" i="1"/>
  <c r="H46" i="1"/>
  <c r="H47" i="1"/>
  <c r="H49" i="1"/>
  <c r="H50" i="1"/>
  <c r="H51" i="1"/>
  <c r="H52" i="1"/>
  <c r="H53" i="1"/>
  <c r="G17" i="1"/>
  <c r="G18" i="1"/>
  <c r="G19" i="1"/>
  <c r="G20" i="1"/>
  <c r="G21" i="1"/>
  <c r="G22" i="1"/>
  <c r="G30" i="1"/>
  <c r="G31" i="1"/>
  <c r="G32" i="1"/>
  <c r="G33" i="1"/>
  <c r="G34" i="1"/>
  <c r="G35" i="1"/>
  <c r="G36" i="1"/>
  <c r="G37" i="1"/>
  <c r="G38" i="1"/>
  <c r="G39" i="1"/>
  <c r="G40" i="1"/>
  <c r="G41" i="1"/>
  <c r="G42" i="1"/>
  <c r="G43" i="1"/>
  <c r="G44" i="1"/>
  <c r="G45" i="1"/>
  <c r="G46" i="1"/>
  <c r="G47" i="1"/>
  <c r="G48" i="1"/>
  <c r="G49" i="1"/>
  <c r="G50" i="1"/>
  <c r="G51" i="1"/>
  <c r="G52" i="1"/>
  <c r="G53" i="1"/>
  <c r="G54" i="1"/>
  <c r="D36" i="2"/>
  <c r="E45" i="1" s="1"/>
  <c r="B39" i="2"/>
  <c r="F22" i="1" l="1"/>
  <c r="F40" i="1"/>
  <c r="F54" i="1"/>
  <c r="F51" i="1"/>
  <c r="F21" i="1"/>
  <c r="F48" i="1"/>
  <c r="F47" i="1"/>
  <c r="F49" i="1"/>
  <c r="F37" i="1"/>
  <c r="F20" i="1"/>
  <c r="F18" i="1"/>
  <c r="F50" i="1"/>
  <c r="F46" i="1"/>
  <c r="F38" i="1"/>
  <c r="F36" i="1"/>
  <c r="F35" i="1"/>
  <c r="F34" i="1"/>
  <c r="F33" i="1"/>
  <c r="F45" i="1"/>
  <c r="F43" i="1"/>
  <c r="F31" i="1"/>
  <c r="F42" i="1"/>
  <c r="F30" i="1"/>
  <c r="F53" i="1"/>
  <c r="F41" i="1"/>
  <c r="F52" i="1"/>
  <c r="F32" i="1"/>
  <c r="F39" i="1"/>
  <c r="F44" i="1"/>
  <c r="N15" i="4"/>
  <c r="S14" i="4"/>
  <c r="F19" i="1"/>
  <c r="F17" i="1"/>
  <c r="D17" i="2"/>
  <c r="D9" i="2"/>
  <c r="P53" i="1"/>
  <c r="Q53" i="1"/>
  <c r="R53" i="1"/>
  <c r="S53" i="1"/>
  <c r="T53" i="1"/>
  <c r="U53" i="1"/>
  <c r="V53" i="1"/>
  <c r="W53" i="1"/>
  <c r="X53" i="1"/>
  <c r="Y53" i="1"/>
  <c r="Z53" i="1"/>
  <c r="AA53" i="1"/>
  <c r="AB53" i="1"/>
  <c r="O53" i="1"/>
  <c r="N53" i="1"/>
  <c r="M53" i="1"/>
  <c r="L53" i="1"/>
  <c r="K53" i="1"/>
  <c r="M15" i="4" l="1"/>
  <c r="L15" i="4"/>
  <c r="Q15" i="4"/>
  <c r="K14" i="4"/>
  <c r="F14" i="4"/>
  <c r="Q14" i="4"/>
  <c r="K15" i="4"/>
  <c r="P15" i="4"/>
  <c r="C15" i="4"/>
  <c r="J15" i="4"/>
  <c r="R14" i="4"/>
  <c r="G14" i="4"/>
  <c r="O14" i="4"/>
  <c r="M14" i="4"/>
  <c r="I14" i="4"/>
  <c r="J14" i="4"/>
  <c r="E14" i="4"/>
  <c r="N14" i="4"/>
  <c r="D14" i="4"/>
  <c r="R15" i="4"/>
  <c r="H15" i="4"/>
  <c r="F15" i="4"/>
  <c r="G15" i="4"/>
  <c r="T15" i="4"/>
  <c r="O15" i="4"/>
  <c r="D15" i="4"/>
  <c r="E15" i="4"/>
  <c r="S15" i="4"/>
  <c r="T14" i="4"/>
  <c r="P14" i="4"/>
  <c r="L14" i="4"/>
  <c r="H14" i="4"/>
  <c r="C14" i="4"/>
  <c r="I15" i="4"/>
  <c r="J40" i="4"/>
  <c r="D44" i="2"/>
  <c r="E53" i="1" s="1"/>
  <c r="B11" i="2"/>
  <c r="B12" i="2"/>
  <c r="B13" i="2"/>
  <c r="B15" i="2"/>
  <c r="B10" i="2"/>
  <c r="E40" i="4" l="1"/>
  <c r="K40" i="4"/>
  <c r="D40" i="4"/>
  <c r="M40" i="4"/>
  <c r="C40" i="4"/>
  <c r="N40" i="4"/>
  <c r="O40" i="4"/>
  <c r="T40" i="4"/>
  <c r="H40" i="4"/>
  <c r="P40" i="4"/>
  <c r="L40" i="4"/>
  <c r="G40" i="4"/>
  <c r="Q40" i="4"/>
  <c r="F40" i="4"/>
  <c r="R40" i="4"/>
  <c r="S40" i="4"/>
  <c r="I40" i="4"/>
  <c r="H14" i="1"/>
  <c r="H13" i="1"/>
  <c r="G14" i="1"/>
  <c r="F14" i="1" s="1"/>
  <c r="G15" i="1"/>
  <c r="F15" i="1" s="1"/>
  <c r="G16" i="1"/>
  <c r="F16" i="1" s="1"/>
  <c r="G13" i="1"/>
  <c r="F13" i="1" s="1"/>
  <c r="D29" i="2"/>
  <c r="E38" i="1" s="1"/>
  <c r="D27" i="2" l="1"/>
  <c r="E36" i="1" s="1"/>
  <c r="B63" i="2"/>
  <c r="B57" i="2"/>
  <c r="B56" i="2"/>
  <c r="B55" i="2"/>
  <c r="B67" i="2"/>
  <c r="C32" i="2" s="1"/>
  <c r="B34" i="2"/>
  <c r="B35" i="2"/>
  <c r="B33" i="2"/>
  <c r="C30" i="2" l="1"/>
  <c r="D30" i="2" s="1"/>
  <c r="D31" i="2"/>
  <c r="E40" i="1" s="1"/>
  <c r="D32" i="2"/>
  <c r="E41" i="1" s="1"/>
  <c r="X15" i="1"/>
  <c r="I6" i="1" l="1"/>
  <c r="I27" i="1" l="1"/>
  <c r="I26" i="1"/>
  <c r="I23" i="1"/>
  <c r="I29" i="1"/>
  <c r="I25" i="1"/>
  <c r="I24" i="1"/>
  <c r="I28" i="1"/>
  <c r="I38" i="1"/>
  <c r="I45" i="1"/>
  <c r="I30" i="1"/>
  <c r="I53" i="1"/>
  <c r="I22" i="1"/>
  <c r="I54" i="1"/>
  <c r="I35" i="1"/>
  <c r="I21" i="1"/>
  <c r="I47" i="1"/>
  <c r="I17" i="1"/>
  <c r="I37" i="1"/>
  <c r="I52" i="1"/>
  <c r="I40" i="1"/>
  <c r="I48" i="1"/>
  <c r="I39" i="1"/>
  <c r="I20" i="1"/>
  <c r="I41" i="1"/>
  <c r="I44" i="1"/>
  <c r="I46" i="1"/>
  <c r="I34" i="1"/>
  <c r="I36" i="1"/>
  <c r="I18" i="1"/>
  <c r="I49" i="1"/>
  <c r="I19" i="1"/>
  <c r="I32" i="1"/>
  <c r="I33" i="1"/>
  <c r="I51" i="1"/>
  <c r="I43" i="1"/>
  <c r="I31" i="1"/>
  <c r="I50" i="1"/>
  <c r="I42" i="1"/>
  <c r="I16" i="1"/>
  <c r="I15" i="1"/>
  <c r="AB14" i="1"/>
  <c r="AB15" i="1"/>
  <c r="AB16" i="1"/>
  <c r="AB17" i="1"/>
  <c r="AB18" i="1"/>
  <c r="AB19" i="1"/>
  <c r="AB20" i="1"/>
  <c r="AB21" i="1"/>
  <c r="AB22" i="1"/>
  <c r="T13" i="4" s="1"/>
  <c r="AB28" i="1"/>
  <c r="AB30" i="1"/>
  <c r="AB31" i="1"/>
  <c r="AB32" i="1"/>
  <c r="AB33" i="1"/>
  <c r="AB34" i="1"/>
  <c r="AB35" i="1"/>
  <c r="AB36" i="1"/>
  <c r="AB37" i="1"/>
  <c r="AB38" i="1"/>
  <c r="AB39" i="1"/>
  <c r="AB40" i="1"/>
  <c r="AB41" i="1"/>
  <c r="AB42" i="1"/>
  <c r="AB43" i="1"/>
  <c r="AB44" i="1"/>
  <c r="AB45" i="1"/>
  <c r="AB46" i="1"/>
  <c r="AB47" i="1"/>
  <c r="AB48" i="1"/>
  <c r="AB49" i="1"/>
  <c r="AB50" i="1"/>
  <c r="AB51" i="1"/>
  <c r="AB52" i="1"/>
  <c r="AB54" i="1"/>
  <c r="AB13" i="1"/>
  <c r="AA14" i="1"/>
  <c r="AA15" i="1"/>
  <c r="AA16" i="1"/>
  <c r="AA17" i="1"/>
  <c r="AA18" i="1"/>
  <c r="AA19" i="1"/>
  <c r="AA20" i="1"/>
  <c r="AA21" i="1"/>
  <c r="AA22" i="1"/>
  <c r="S13" i="4" s="1"/>
  <c r="AA28" i="1"/>
  <c r="AA30" i="1"/>
  <c r="AA31" i="1"/>
  <c r="AA32" i="1"/>
  <c r="AA33" i="1"/>
  <c r="AA34" i="1"/>
  <c r="AA35" i="1"/>
  <c r="AA36" i="1"/>
  <c r="AA37" i="1"/>
  <c r="AA38" i="1"/>
  <c r="AA39" i="1"/>
  <c r="AA40" i="1"/>
  <c r="AA41" i="1"/>
  <c r="AA42" i="1"/>
  <c r="AA43" i="1"/>
  <c r="AA44" i="1"/>
  <c r="AA45" i="1"/>
  <c r="AA46" i="1"/>
  <c r="AA47" i="1"/>
  <c r="AA48" i="1"/>
  <c r="AA49" i="1"/>
  <c r="AA50" i="1"/>
  <c r="AA51" i="1"/>
  <c r="AA52" i="1"/>
  <c r="AA54" i="1"/>
  <c r="AA13" i="1"/>
  <c r="Z14" i="1"/>
  <c r="Z15" i="1"/>
  <c r="Z16" i="1"/>
  <c r="Z17" i="1"/>
  <c r="Z18" i="1"/>
  <c r="Z19" i="1"/>
  <c r="Z20" i="1"/>
  <c r="Z21" i="1"/>
  <c r="Z22" i="1"/>
  <c r="R13" i="4" s="1"/>
  <c r="Z28" i="1"/>
  <c r="Z30" i="1"/>
  <c r="Z31" i="1"/>
  <c r="Z32" i="1"/>
  <c r="Z33" i="1"/>
  <c r="Z34" i="1"/>
  <c r="Z35" i="1"/>
  <c r="Z36" i="1"/>
  <c r="Z37" i="1"/>
  <c r="Z38" i="1"/>
  <c r="Z39" i="1"/>
  <c r="Z40" i="1"/>
  <c r="Z41" i="1"/>
  <c r="Z42" i="1"/>
  <c r="Z43" i="1"/>
  <c r="Z44" i="1"/>
  <c r="Z45" i="1"/>
  <c r="Z46" i="1"/>
  <c r="Z47" i="1"/>
  <c r="Z48" i="1"/>
  <c r="Z49" i="1"/>
  <c r="Z50" i="1"/>
  <c r="Z51" i="1"/>
  <c r="Z52" i="1"/>
  <c r="Z54" i="1"/>
  <c r="Z13" i="1"/>
  <c r="Y14" i="1"/>
  <c r="Y15" i="1"/>
  <c r="Y16" i="1"/>
  <c r="Y17" i="1"/>
  <c r="Y18" i="1"/>
  <c r="Y19" i="1"/>
  <c r="Y20" i="1"/>
  <c r="Y21" i="1"/>
  <c r="Y22" i="1"/>
  <c r="Q13" i="4" s="1"/>
  <c r="Y28" i="1"/>
  <c r="Y30" i="1"/>
  <c r="Y31" i="1"/>
  <c r="Y32" i="1"/>
  <c r="Y33" i="1"/>
  <c r="Y34" i="1"/>
  <c r="Y35" i="1"/>
  <c r="Y36" i="1"/>
  <c r="Y37" i="1"/>
  <c r="Y38" i="1"/>
  <c r="Y39" i="1"/>
  <c r="Y40" i="1"/>
  <c r="Y41" i="1"/>
  <c r="Y42" i="1"/>
  <c r="Y43" i="1"/>
  <c r="Y44" i="1"/>
  <c r="Y45" i="1"/>
  <c r="Y46" i="1"/>
  <c r="Y47" i="1"/>
  <c r="Y48" i="1"/>
  <c r="Y49" i="1"/>
  <c r="Y50" i="1"/>
  <c r="Y51" i="1"/>
  <c r="Y52" i="1"/>
  <c r="Y54" i="1"/>
  <c r="Y13" i="1"/>
  <c r="X14" i="1"/>
  <c r="X16" i="1"/>
  <c r="X17" i="1"/>
  <c r="X18" i="1"/>
  <c r="X19" i="1"/>
  <c r="X20" i="1"/>
  <c r="X21" i="1"/>
  <c r="X22" i="1"/>
  <c r="P13" i="4" s="1"/>
  <c r="X28" i="1"/>
  <c r="X30" i="1"/>
  <c r="X31" i="1"/>
  <c r="X32" i="1"/>
  <c r="X33" i="1"/>
  <c r="X34" i="1"/>
  <c r="X35" i="1"/>
  <c r="X36" i="1"/>
  <c r="X37" i="1"/>
  <c r="X38" i="1"/>
  <c r="X39" i="1"/>
  <c r="X40" i="1"/>
  <c r="X41" i="1"/>
  <c r="X42" i="1"/>
  <c r="X43" i="1"/>
  <c r="X44" i="1"/>
  <c r="X45" i="1"/>
  <c r="X46" i="1"/>
  <c r="X47" i="1"/>
  <c r="X48" i="1"/>
  <c r="X49" i="1"/>
  <c r="X50" i="1"/>
  <c r="X51" i="1"/>
  <c r="X52" i="1"/>
  <c r="X54" i="1"/>
  <c r="X13" i="1"/>
  <c r="W14" i="1"/>
  <c r="W15" i="1"/>
  <c r="W16" i="1"/>
  <c r="W17" i="1"/>
  <c r="W18" i="1"/>
  <c r="W19" i="1"/>
  <c r="W20" i="1"/>
  <c r="W21" i="1"/>
  <c r="W22" i="1"/>
  <c r="O13" i="4" s="1"/>
  <c r="W28" i="1"/>
  <c r="W30" i="1"/>
  <c r="W31" i="1"/>
  <c r="W32" i="1"/>
  <c r="W33" i="1"/>
  <c r="W34" i="1"/>
  <c r="W35" i="1"/>
  <c r="W36" i="1"/>
  <c r="W37" i="1"/>
  <c r="W38" i="1"/>
  <c r="W39" i="1"/>
  <c r="W40" i="1"/>
  <c r="W41" i="1"/>
  <c r="W42" i="1"/>
  <c r="W43" i="1"/>
  <c r="W44" i="1"/>
  <c r="W45" i="1"/>
  <c r="W46" i="1"/>
  <c r="W47" i="1"/>
  <c r="W48" i="1"/>
  <c r="W49" i="1"/>
  <c r="W50" i="1"/>
  <c r="W51" i="1"/>
  <c r="W52" i="1"/>
  <c r="W54" i="1"/>
  <c r="W13" i="1"/>
  <c r="V14" i="1"/>
  <c r="V15" i="1"/>
  <c r="V16" i="1"/>
  <c r="V17" i="1"/>
  <c r="V18" i="1"/>
  <c r="V19" i="1"/>
  <c r="V20" i="1"/>
  <c r="V21" i="1"/>
  <c r="V22" i="1"/>
  <c r="N13" i="4" s="1"/>
  <c r="V28" i="1"/>
  <c r="V30" i="1"/>
  <c r="V31" i="1"/>
  <c r="V32" i="1"/>
  <c r="V33" i="1"/>
  <c r="V34" i="1"/>
  <c r="V35" i="1"/>
  <c r="V36" i="1"/>
  <c r="V37" i="1"/>
  <c r="V38" i="1"/>
  <c r="V39" i="1"/>
  <c r="V40" i="1"/>
  <c r="V41" i="1"/>
  <c r="V42" i="1"/>
  <c r="V43" i="1"/>
  <c r="V44" i="1"/>
  <c r="V45" i="1"/>
  <c r="V46" i="1"/>
  <c r="V47" i="1"/>
  <c r="V48" i="1"/>
  <c r="V49" i="1"/>
  <c r="V50" i="1"/>
  <c r="V51" i="1"/>
  <c r="V52" i="1"/>
  <c r="V54" i="1"/>
  <c r="V13" i="1"/>
  <c r="U14" i="1"/>
  <c r="U15" i="1"/>
  <c r="U16" i="1"/>
  <c r="U17" i="1"/>
  <c r="U18" i="1"/>
  <c r="U19" i="1"/>
  <c r="U20" i="1"/>
  <c r="U21" i="1"/>
  <c r="U22" i="1"/>
  <c r="M13" i="4" s="1"/>
  <c r="U28" i="1"/>
  <c r="U30" i="1"/>
  <c r="U31" i="1"/>
  <c r="U32" i="1"/>
  <c r="U33" i="1"/>
  <c r="U34" i="1"/>
  <c r="U35" i="1"/>
  <c r="U36" i="1"/>
  <c r="U37" i="1"/>
  <c r="U38" i="1"/>
  <c r="U39" i="1"/>
  <c r="U40" i="1"/>
  <c r="U41" i="1"/>
  <c r="U42" i="1"/>
  <c r="U43" i="1"/>
  <c r="U44" i="1"/>
  <c r="U45" i="1"/>
  <c r="U46" i="1"/>
  <c r="U47" i="1"/>
  <c r="U48" i="1"/>
  <c r="U49" i="1"/>
  <c r="U50" i="1"/>
  <c r="U51" i="1"/>
  <c r="U52" i="1"/>
  <c r="U54" i="1"/>
  <c r="U13" i="1"/>
  <c r="T14" i="1"/>
  <c r="T15" i="1"/>
  <c r="T16" i="1"/>
  <c r="T17" i="1"/>
  <c r="T18" i="1"/>
  <c r="T19" i="1"/>
  <c r="T20" i="1"/>
  <c r="T21" i="1"/>
  <c r="T22" i="1"/>
  <c r="L13" i="4" s="1"/>
  <c r="T28" i="1"/>
  <c r="T30" i="1"/>
  <c r="T31" i="1"/>
  <c r="T32" i="1"/>
  <c r="T33" i="1"/>
  <c r="T34" i="1"/>
  <c r="T35" i="1"/>
  <c r="T36" i="1"/>
  <c r="T37" i="1"/>
  <c r="T38" i="1"/>
  <c r="T39" i="1"/>
  <c r="T40" i="1"/>
  <c r="T41" i="1"/>
  <c r="T42" i="1"/>
  <c r="T43" i="1"/>
  <c r="T44" i="1"/>
  <c r="T45" i="1"/>
  <c r="T46" i="1"/>
  <c r="T47" i="1"/>
  <c r="T48" i="1"/>
  <c r="T49" i="1"/>
  <c r="T50" i="1"/>
  <c r="T51" i="1"/>
  <c r="T52" i="1"/>
  <c r="T54" i="1"/>
  <c r="T13" i="1"/>
  <c r="S14" i="1"/>
  <c r="S15" i="1"/>
  <c r="S16" i="1"/>
  <c r="S17" i="1"/>
  <c r="S18" i="1"/>
  <c r="S19" i="1"/>
  <c r="S20" i="1"/>
  <c r="S21" i="1"/>
  <c r="S22" i="1"/>
  <c r="K13" i="4" s="1"/>
  <c r="S28" i="1"/>
  <c r="S30" i="1"/>
  <c r="S31" i="1"/>
  <c r="S32" i="1"/>
  <c r="S33" i="1"/>
  <c r="S34" i="1"/>
  <c r="S35" i="1"/>
  <c r="S36" i="1"/>
  <c r="S37" i="1"/>
  <c r="S38" i="1"/>
  <c r="S39" i="1"/>
  <c r="S40" i="1"/>
  <c r="S41" i="1"/>
  <c r="S42" i="1"/>
  <c r="S43" i="1"/>
  <c r="S44" i="1"/>
  <c r="S45" i="1"/>
  <c r="S46" i="1"/>
  <c r="S47" i="1"/>
  <c r="S48" i="1"/>
  <c r="S49" i="1"/>
  <c r="S50" i="1"/>
  <c r="S51" i="1"/>
  <c r="S52" i="1"/>
  <c r="S54" i="1"/>
  <c r="S13" i="1"/>
  <c r="R14" i="1"/>
  <c r="R15" i="1"/>
  <c r="R16" i="1"/>
  <c r="R17" i="1"/>
  <c r="R18" i="1"/>
  <c r="R19" i="1"/>
  <c r="R20" i="1"/>
  <c r="R21" i="1"/>
  <c r="R22" i="1"/>
  <c r="J13" i="4" s="1"/>
  <c r="R28" i="1"/>
  <c r="R30" i="1"/>
  <c r="R31" i="1"/>
  <c r="R32" i="1"/>
  <c r="R33" i="1"/>
  <c r="R34" i="1"/>
  <c r="R35" i="1"/>
  <c r="R36" i="1"/>
  <c r="R37" i="1"/>
  <c r="R38" i="1"/>
  <c r="R39" i="1"/>
  <c r="R40" i="1"/>
  <c r="R41" i="1"/>
  <c r="R42" i="1"/>
  <c r="R43" i="1"/>
  <c r="R44" i="1"/>
  <c r="R45" i="1"/>
  <c r="R46" i="1"/>
  <c r="R47" i="1"/>
  <c r="R48" i="1"/>
  <c r="R49" i="1"/>
  <c r="R50" i="1"/>
  <c r="R51" i="1"/>
  <c r="R52" i="1"/>
  <c r="R54" i="1"/>
  <c r="R13" i="1"/>
  <c r="Q14" i="1"/>
  <c r="Q15" i="1"/>
  <c r="Q16" i="1"/>
  <c r="Q17" i="1"/>
  <c r="Q18" i="1"/>
  <c r="Q19" i="1"/>
  <c r="Q20" i="1"/>
  <c r="Q21" i="1"/>
  <c r="Q22" i="1"/>
  <c r="I13" i="4" s="1"/>
  <c r="Q28" i="1"/>
  <c r="Q30" i="1"/>
  <c r="Q31" i="1"/>
  <c r="Q32" i="1"/>
  <c r="Q33" i="1"/>
  <c r="Q34" i="1"/>
  <c r="Q35" i="1"/>
  <c r="Q36" i="1"/>
  <c r="Q37" i="1"/>
  <c r="Q38" i="1"/>
  <c r="Q39" i="1"/>
  <c r="Q40" i="1"/>
  <c r="Q41" i="1"/>
  <c r="Q42" i="1"/>
  <c r="Q43" i="1"/>
  <c r="Q44" i="1"/>
  <c r="Q45" i="1"/>
  <c r="Q46" i="1"/>
  <c r="Q47" i="1"/>
  <c r="Q48" i="1"/>
  <c r="Q49" i="1"/>
  <c r="Q50" i="1"/>
  <c r="Q51" i="1"/>
  <c r="Q52" i="1"/>
  <c r="Q54" i="1"/>
  <c r="Q13" i="1"/>
  <c r="P14" i="1"/>
  <c r="P15" i="1"/>
  <c r="P16" i="1"/>
  <c r="P17" i="1"/>
  <c r="P18" i="1"/>
  <c r="P19" i="1"/>
  <c r="P20" i="1"/>
  <c r="P21" i="1"/>
  <c r="P22" i="1"/>
  <c r="H13" i="4" s="1"/>
  <c r="P28" i="1"/>
  <c r="P30" i="1"/>
  <c r="P31" i="1"/>
  <c r="P32" i="1"/>
  <c r="P33" i="1"/>
  <c r="P34" i="1"/>
  <c r="P35" i="1"/>
  <c r="P36" i="1"/>
  <c r="P37" i="1"/>
  <c r="P38" i="1"/>
  <c r="P39" i="1"/>
  <c r="P40" i="1"/>
  <c r="P41" i="1"/>
  <c r="P42" i="1"/>
  <c r="P43" i="1"/>
  <c r="P44" i="1"/>
  <c r="P45" i="1"/>
  <c r="P46" i="1"/>
  <c r="P47" i="1"/>
  <c r="P48" i="1"/>
  <c r="P49" i="1"/>
  <c r="P50" i="1"/>
  <c r="P51" i="1"/>
  <c r="P52" i="1"/>
  <c r="P54" i="1"/>
  <c r="P13" i="1"/>
  <c r="O14" i="1"/>
  <c r="O15" i="1"/>
  <c r="O16" i="1"/>
  <c r="O17" i="1"/>
  <c r="O18" i="1"/>
  <c r="O19" i="1"/>
  <c r="O20" i="1"/>
  <c r="O21" i="1"/>
  <c r="O22" i="1"/>
  <c r="G13" i="4" s="1"/>
  <c r="O28" i="1"/>
  <c r="O30" i="1"/>
  <c r="O31" i="1"/>
  <c r="O32" i="1"/>
  <c r="O33" i="1"/>
  <c r="O34" i="1"/>
  <c r="O35" i="1"/>
  <c r="O36" i="1"/>
  <c r="O37" i="1"/>
  <c r="O38" i="1"/>
  <c r="O39" i="1"/>
  <c r="O40" i="1"/>
  <c r="O41" i="1"/>
  <c r="O42" i="1"/>
  <c r="O43" i="1"/>
  <c r="O44" i="1"/>
  <c r="O45" i="1"/>
  <c r="O46" i="1"/>
  <c r="O47" i="1"/>
  <c r="O48" i="1"/>
  <c r="O49" i="1"/>
  <c r="O50" i="1"/>
  <c r="O51" i="1"/>
  <c r="O52" i="1"/>
  <c r="O54" i="1"/>
  <c r="O13" i="1"/>
  <c r="N14" i="1"/>
  <c r="N15" i="1"/>
  <c r="N16" i="1"/>
  <c r="N17" i="1"/>
  <c r="N18" i="1"/>
  <c r="N19" i="1"/>
  <c r="N20" i="1"/>
  <c r="N21" i="1"/>
  <c r="N22" i="1"/>
  <c r="F13" i="4" s="1"/>
  <c r="N28" i="1"/>
  <c r="N30" i="1"/>
  <c r="N31" i="1"/>
  <c r="N32" i="1"/>
  <c r="N33" i="1"/>
  <c r="N34" i="1"/>
  <c r="N35" i="1"/>
  <c r="N36" i="1"/>
  <c r="N37" i="1"/>
  <c r="N38" i="1"/>
  <c r="N39" i="1"/>
  <c r="N40" i="1"/>
  <c r="N41" i="1"/>
  <c r="N42" i="1"/>
  <c r="N43" i="1"/>
  <c r="N44" i="1"/>
  <c r="N45" i="1"/>
  <c r="N46" i="1"/>
  <c r="N47" i="1"/>
  <c r="N48" i="1"/>
  <c r="N49" i="1"/>
  <c r="N50" i="1"/>
  <c r="N51" i="1"/>
  <c r="N52" i="1"/>
  <c r="N54" i="1"/>
  <c r="N13" i="1"/>
  <c r="M14" i="1"/>
  <c r="M15" i="1"/>
  <c r="M16" i="1"/>
  <c r="M17" i="1"/>
  <c r="M18" i="1"/>
  <c r="M19" i="1"/>
  <c r="M20" i="1"/>
  <c r="M21" i="1"/>
  <c r="M22" i="1"/>
  <c r="E13" i="4" s="1"/>
  <c r="M28" i="1"/>
  <c r="M30" i="1"/>
  <c r="M31" i="1"/>
  <c r="M32" i="1"/>
  <c r="M33" i="1"/>
  <c r="M34" i="1"/>
  <c r="M35" i="1"/>
  <c r="M36" i="1"/>
  <c r="M37" i="1"/>
  <c r="M38" i="1"/>
  <c r="M39" i="1"/>
  <c r="M40" i="1"/>
  <c r="M41" i="1"/>
  <c r="M42" i="1"/>
  <c r="M43" i="1"/>
  <c r="M44" i="1"/>
  <c r="M45" i="1"/>
  <c r="M46" i="1"/>
  <c r="M47" i="1"/>
  <c r="M48" i="1"/>
  <c r="M49" i="1"/>
  <c r="M50" i="1"/>
  <c r="M51" i="1"/>
  <c r="M52" i="1"/>
  <c r="M54" i="1"/>
  <c r="M13" i="1"/>
  <c r="L14" i="1"/>
  <c r="L15" i="1"/>
  <c r="L16" i="1"/>
  <c r="L17" i="1"/>
  <c r="L18" i="1"/>
  <c r="L19" i="1"/>
  <c r="L20" i="1"/>
  <c r="L21" i="1"/>
  <c r="L22" i="1"/>
  <c r="D13" i="4" s="1"/>
  <c r="L28" i="1"/>
  <c r="L30" i="1"/>
  <c r="L31" i="1"/>
  <c r="L32" i="1"/>
  <c r="L33" i="1"/>
  <c r="L34" i="1"/>
  <c r="L35" i="1"/>
  <c r="L36" i="1"/>
  <c r="L37" i="1"/>
  <c r="L38" i="1"/>
  <c r="L39" i="1"/>
  <c r="L40" i="1"/>
  <c r="L41" i="1"/>
  <c r="L42" i="1"/>
  <c r="L43" i="1"/>
  <c r="L44" i="1"/>
  <c r="L45" i="1"/>
  <c r="L46" i="1"/>
  <c r="L47" i="1"/>
  <c r="L48" i="1"/>
  <c r="L49" i="1"/>
  <c r="L50" i="1"/>
  <c r="L51" i="1"/>
  <c r="L52" i="1"/>
  <c r="L54" i="1"/>
  <c r="L13" i="1"/>
  <c r="K13" i="1"/>
  <c r="K14" i="1"/>
  <c r="K15" i="1"/>
  <c r="K16" i="1"/>
  <c r="K17" i="1"/>
  <c r="K18" i="1"/>
  <c r="K19" i="1"/>
  <c r="K20" i="1"/>
  <c r="K21" i="1"/>
  <c r="K22" i="1"/>
  <c r="K28" i="1"/>
  <c r="K30" i="1"/>
  <c r="K31" i="1"/>
  <c r="K32" i="1"/>
  <c r="K33" i="1"/>
  <c r="K34" i="1"/>
  <c r="K35" i="1"/>
  <c r="K36" i="1"/>
  <c r="K37" i="1"/>
  <c r="K38" i="1"/>
  <c r="K39" i="1"/>
  <c r="K40" i="1"/>
  <c r="K41" i="1"/>
  <c r="K42" i="1"/>
  <c r="K43" i="1"/>
  <c r="K44" i="1"/>
  <c r="K45" i="1"/>
  <c r="K46" i="1"/>
  <c r="K47" i="1"/>
  <c r="K48" i="1"/>
  <c r="K49" i="1"/>
  <c r="K50" i="1"/>
  <c r="K51" i="1"/>
  <c r="K52" i="1"/>
  <c r="K54" i="1"/>
  <c r="D45" i="2"/>
  <c r="E54" i="1" s="1"/>
  <c r="D43" i="2"/>
  <c r="E52" i="1" s="1"/>
  <c r="D42" i="2"/>
  <c r="E51" i="1" s="1"/>
  <c r="D41" i="2"/>
  <c r="E50" i="1" s="1"/>
  <c r="B40" i="2"/>
  <c r="D40" i="2" s="1"/>
  <c r="E49" i="1" s="1"/>
  <c r="D39" i="2"/>
  <c r="E48" i="1" s="1"/>
  <c r="D38" i="2"/>
  <c r="E47" i="1" s="1"/>
  <c r="D37" i="2"/>
  <c r="E46" i="1" s="1"/>
  <c r="D35" i="2"/>
  <c r="E44" i="1" s="1"/>
  <c r="D34" i="2"/>
  <c r="E43" i="1" s="1"/>
  <c r="D33" i="2"/>
  <c r="E42" i="1" s="1"/>
  <c r="D28" i="2"/>
  <c r="E37" i="1" s="1"/>
  <c r="D26" i="2"/>
  <c r="E35" i="1" s="1"/>
  <c r="D25" i="2"/>
  <c r="E34" i="1" s="1"/>
  <c r="D22" i="2"/>
  <c r="E31" i="1" s="1"/>
  <c r="D23" i="2"/>
  <c r="E32" i="1" s="1"/>
  <c r="D24" i="2"/>
  <c r="E33" i="1" s="1"/>
  <c r="D21" i="2"/>
  <c r="E30" i="1" s="1"/>
  <c r="D11" i="2"/>
  <c r="D12" i="2"/>
  <c r="D13" i="2"/>
  <c r="D15" i="2"/>
  <c r="D10" i="2"/>
  <c r="E19" i="1" s="1"/>
  <c r="D19" i="2"/>
  <c r="D8" i="2"/>
  <c r="E17" i="1" s="1"/>
  <c r="D5" i="2"/>
  <c r="E14" i="1" s="1"/>
  <c r="D6" i="2"/>
  <c r="E15" i="1" s="1"/>
  <c r="D7" i="2"/>
  <c r="E16" i="1" s="1"/>
  <c r="D4" i="2"/>
  <c r="E13" i="1" s="1"/>
  <c r="I22" i="4" l="1"/>
  <c r="I14" i="1"/>
  <c r="I13" i="1"/>
  <c r="K21" i="4"/>
  <c r="J5" i="4"/>
  <c r="M10" i="4"/>
  <c r="D20" i="4"/>
  <c r="O34" i="4"/>
  <c r="D8" i="4"/>
  <c r="O7" i="4"/>
  <c r="P36" i="4"/>
  <c r="T31" i="4"/>
  <c r="E6" i="4"/>
  <c r="T25" i="4"/>
  <c r="T11" i="4"/>
  <c r="C19" i="4"/>
  <c r="M27" i="4"/>
  <c r="S12" i="4"/>
  <c r="I37" i="4"/>
  <c r="O18" i="4"/>
  <c r="G28" i="4"/>
  <c r="G16" i="4"/>
  <c r="T39" i="4"/>
  <c r="S38" i="4"/>
  <c r="F23" i="4"/>
  <c r="H17" i="4"/>
  <c r="D26" i="4"/>
  <c r="E39" i="1" l="1"/>
  <c r="L59" i="1" s="1"/>
  <c r="C32" i="4"/>
  <c r="R35" i="4"/>
  <c r="F29" i="4"/>
  <c r="S41" i="4"/>
  <c r="L30" i="4"/>
  <c r="E33" i="4"/>
  <c r="R24" i="4"/>
  <c r="J22" i="4"/>
  <c r="Q22" i="4"/>
  <c r="C22" i="4"/>
  <c r="K63" i="1"/>
  <c r="K64" i="1" s="1"/>
  <c r="L63" i="1"/>
  <c r="M63" i="1"/>
  <c r="O63" i="1"/>
  <c r="P63" i="1"/>
  <c r="AB63" i="1"/>
  <c r="V63" i="1"/>
  <c r="X63" i="1"/>
  <c r="N63" i="1"/>
  <c r="AA63" i="1"/>
  <c r="Q63" i="1"/>
  <c r="R63" i="1"/>
  <c r="S63" i="1"/>
  <c r="T63" i="1"/>
  <c r="U63" i="1"/>
  <c r="W63" i="1"/>
  <c r="Y63" i="1"/>
  <c r="Z63" i="1"/>
  <c r="S9" i="4"/>
  <c r="K61" i="1"/>
  <c r="K62" i="1" s="1"/>
  <c r="M4" i="4"/>
  <c r="L61" i="1"/>
  <c r="M61" i="1"/>
  <c r="N61" i="1"/>
  <c r="O61" i="1"/>
  <c r="AB61" i="1"/>
  <c r="R61" i="1"/>
  <c r="U61" i="1"/>
  <c r="W61" i="1"/>
  <c r="X61" i="1"/>
  <c r="Z61" i="1"/>
  <c r="P61" i="1"/>
  <c r="S61" i="1"/>
  <c r="V61" i="1"/>
  <c r="Y61" i="1"/>
  <c r="AA61" i="1"/>
  <c r="Q61" i="1"/>
  <c r="T61" i="1"/>
  <c r="N28" i="4"/>
  <c r="N41" i="4"/>
  <c r="H22" i="4"/>
  <c r="N24" i="4"/>
  <c r="K36" i="4"/>
  <c r="N22" i="4"/>
  <c r="R22" i="4"/>
  <c r="F22" i="4"/>
  <c r="S22" i="4"/>
  <c r="D22" i="4"/>
  <c r="M28" i="4"/>
  <c r="L22" i="4"/>
  <c r="M41" i="4"/>
  <c r="G22" i="4"/>
  <c r="K22" i="4"/>
  <c r="E24" i="4"/>
  <c r="M22" i="4"/>
  <c r="E22" i="4"/>
  <c r="P22" i="4"/>
  <c r="T22" i="4"/>
  <c r="O22" i="4"/>
  <c r="O24" i="4"/>
  <c r="P24" i="4"/>
  <c r="D24" i="4"/>
  <c r="M24" i="4"/>
  <c r="C24" i="4"/>
  <c r="I24" i="4"/>
  <c r="L24" i="4"/>
  <c r="F24" i="4"/>
  <c r="Q24" i="4"/>
  <c r="H24" i="4"/>
  <c r="J20" i="4"/>
  <c r="P34" i="4"/>
  <c r="C20" i="4"/>
  <c r="C38" i="4"/>
  <c r="H20" i="4"/>
  <c r="T41" i="4"/>
  <c r="L41" i="4"/>
  <c r="R20" i="4"/>
  <c r="P38" i="4"/>
  <c r="D34" i="4"/>
  <c r="T17" i="4"/>
  <c r="R8" i="4"/>
  <c r="C26" i="4"/>
  <c r="T38" i="4"/>
  <c r="S17" i="4"/>
  <c r="M34" i="4"/>
  <c r="R41" i="4"/>
  <c r="N21" i="4"/>
  <c r="G41" i="4"/>
  <c r="P8" i="4"/>
  <c r="H27" i="4"/>
  <c r="Q8" i="4"/>
  <c r="T34" i="4"/>
  <c r="E31" i="4"/>
  <c r="L38" i="4"/>
  <c r="N16" i="4"/>
  <c r="I38" i="4"/>
  <c r="P17" i="4"/>
  <c r="O37" i="4"/>
  <c r="Q36" i="4"/>
  <c r="H35" i="4"/>
  <c r="K9" i="4"/>
  <c r="N31" i="4"/>
  <c r="Q34" i="4"/>
  <c r="N38" i="4"/>
  <c r="P11" i="4"/>
  <c r="J27" i="4"/>
  <c r="O39" i="4"/>
  <c r="G24" i="4"/>
  <c r="I11" i="4"/>
  <c r="K39" i="4"/>
  <c r="D39" i="4"/>
  <c r="G36" i="4"/>
  <c r="T24" i="4"/>
  <c r="M38" i="4"/>
  <c r="F8" i="4"/>
  <c r="L17" i="4"/>
  <c r="Q31" i="4"/>
  <c r="D32" i="4"/>
  <c r="F17" i="4"/>
  <c r="P31" i="4"/>
  <c r="S24" i="4"/>
  <c r="N39" i="4"/>
  <c r="C39" i="4"/>
  <c r="H32" i="4"/>
  <c r="R32" i="4"/>
  <c r="K41" i="4"/>
  <c r="J31" i="4"/>
  <c r="K11" i="4"/>
  <c r="Q32" i="4"/>
  <c r="J38" i="4"/>
  <c r="J24" i="4"/>
  <c r="K24" i="4"/>
  <c r="G39" i="4"/>
  <c r="N37" i="4"/>
  <c r="M12" i="4"/>
  <c r="S39" i="4"/>
  <c r="Q33" i="4"/>
  <c r="S33" i="4"/>
  <c r="F34" i="4"/>
  <c r="I39" i="4"/>
  <c r="D38" i="4"/>
  <c r="I41" i="4"/>
  <c r="H41" i="4"/>
  <c r="E17" i="4"/>
  <c r="C31" i="4"/>
  <c r="D11" i="4"/>
  <c r="R39" i="4"/>
  <c r="J39" i="4"/>
  <c r="R33" i="4"/>
  <c r="R34" i="4"/>
  <c r="K38" i="4"/>
  <c r="H11" i="4"/>
  <c r="J25" i="4"/>
  <c r="J41" i="4"/>
  <c r="F4" i="4"/>
  <c r="H19" i="4"/>
  <c r="J19" i="4"/>
  <c r="F19" i="4"/>
  <c r="O19" i="4"/>
  <c r="I19" i="4"/>
  <c r="E19" i="4"/>
  <c r="P19" i="4"/>
  <c r="D19" i="4"/>
  <c r="G19" i="4"/>
  <c r="K19" i="4"/>
  <c r="T16" i="4"/>
  <c r="N5" i="4"/>
  <c r="N12" i="4"/>
  <c r="T4" i="4"/>
  <c r="I4" i="4"/>
  <c r="K4" i="4"/>
  <c r="J4" i="4"/>
  <c r="G4" i="4"/>
  <c r="S4" i="4"/>
  <c r="R4" i="4"/>
  <c r="L4" i="4"/>
  <c r="T21" i="4"/>
  <c r="N25" i="4"/>
  <c r="O25" i="4"/>
  <c r="M25" i="4"/>
  <c r="F25" i="4"/>
  <c r="D25" i="4"/>
  <c r="P25" i="4"/>
  <c r="I21" i="4"/>
  <c r="F21" i="4"/>
  <c r="L21" i="4"/>
  <c r="H21" i="4"/>
  <c r="E21" i="4"/>
  <c r="S21" i="4"/>
  <c r="R21" i="4"/>
  <c r="J21" i="4"/>
  <c r="Q21" i="4"/>
  <c r="C13" i="4"/>
  <c r="O23" i="4"/>
  <c r="D23" i="4"/>
  <c r="R23" i="4"/>
  <c r="G23" i="4"/>
  <c r="H23" i="4"/>
  <c r="M23" i="4"/>
  <c r="L23" i="4"/>
  <c r="N9" i="4"/>
  <c r="K12" i="4"/>
  <c r="M32" i="4"/>
  <c r="O32" i="4"/>
  <c r="S32" i="4"/>
  <c r="J32" i="4"/>
  <c r="I32" i="4"/>
  <c r="F32" i="4"/>
  <c r="G32" i="4"/>
  <c r="E32" i="4"/>
  <c r="T32" i="4"/>
  <c r="N32" i="4"/>
  <c r="S30" i="4"/>
  <c r="H28" i="4"/>
  <c r="O21" i="4"/>
  <c r="D21" i="4"/>
  <c r="G21" i="4"/>
  <c r="M21" i="4"/>
  <c r="C21" i="4"/>
  <c r="P21" i="4"/>
  <c r="T20" i="4"/>
  <c r="O20" i="4"/>
  <c r="S20" i="4"/>
  <c r="G20" i="4"/>
  <c r="E20" i="4"/>
  <c r="I20" i="4"/>
  <c r="M9" i="4"/>
  <c r="O9" i="4"/>
  <c r="G18" i="4"/>
  <c r="D18" i="4"/>
  <c r="I18" i="4"/>
  <c r="I30" i="4"/>
  <c r="N26" i="4"/>
  <c r="H33" i="4"/>
  <c r="F33" i="4"/>
  <c r="N10" i="4"/>
  <c r="F5" i="4"/>
  <c r="P18" i="4"/>
  <c r="L9" i="4"/>
  <c r="H18" i="4"/>
  <c r="L11" i="4"/>
  <c r="I5" i="4"/>
  <c r="C11" i="4"/>
  <c r="P6" i="4"/>
  <c r="Q11" i="4"/>
  <c r="I33" i="4"/>
  <c r="F11" i="4"/>
  <c r="F31" i="4"/>
  <c r="H26" i="4"/>
  <c r="D31" i="4"/>
  <c r="T37" i="4"/>
  <c r="P33" i="4"/>
  <c r="F6" i="4"/>
  <c r="T23" i="4"/>
  <c r="I23" i="4"/>
  <c r="J23" i="4"/>
  <c r="K23" i="4"/>
  <c r="S5" i="4"/>
  <c r="P9" i="4"/>
  <c r="E23" i="4"/>
  <c r="O12" i="4"/>
  <c r="G29" i="4"/>
  <c r="M29" i="4"/>
  <c r="H8" i="4"/>
  <c r="F37" i="4"/>
  <c r="R30" i="4"/>
  <c r="E28" i="4"/>
  <c r="N36" i="4"/>
  <c r="S29" i="4"/>
  <c r="D29" i="4"/>
  <c r="J37" i="4"/>
  <c r="G31" i="4"/>
  <c r="I28" i="4"/>
  <c r="L20" i="4"/>
  <c r="K20" i="4"/>
  <c r="M20" i="4"/>
  <c r="N20" i="4"/>
  <c r="S19" i="4"/>
  <c r="T19" i="4"/>
  <c r="P23" i="4"/>
  <c r="L27" i="4"/>
  <c r="H31" i="4"/>
  <c r="Q23" i="4"/>
  <c r="I31" i="4"/>
  <c r="E35" i="4"/>
  <c r="O26" i="4"/>
  <c r="K30" i="4"/>
  <c r="G34" i="4"/>
  <c r="C37" i="4"/>
  <c r="E34" i="4"/>
  <c r="M35" i="4"/>
  <c r="E37" i="4"/>
  <c r="D6" i="4"/>
  <c r="Q37" i="4"/>
  <c r="Q20" i="4"/>
  <c r="E26" i="4"/>
  <c r="P20" i="4"/>
  <c r="D17" i="4"/>
  <c r="N34" i="4"/>
  <c r="L26" i="4"/>
  <c r="J35" i="4"/>
  <c r="M33" i="4"/>
  <c r="S16" i="4"/>
  <c r="Q5" i="4"/>
  <c r="L8" i="4"/>
  <c r="M36" i="4"/>
  <c r="F20" i="4"/>
  <c r="F7" i="4"/>
  <c r="T7" i="4"/>
  <c r="J30" i="4"/>
  <c r="L29" i="4"/>
  <c r="M37" i="4"/>
  <c r="R36" i="4"/>
  <c r="I7" i="4"/>
  <c r="G26" i="4"/>
  <c r="E12" i="4"/>
  <c r="Q6" i="4"/>
  <c r="N17" i="4"/>
  <c r="O17" i="4"/>
  <c r="C17" i="4"/>
  <c r="Q17" i="4"/>
  <c r="P27" i="4"/>
  <c r="Q27" i="4"/>
  <c r="E27" i="4"/>
  <c r="S27" i="4"/>
  <c r="G27" i="4"/>
  <c r="J8" i="4"/>
  <c r="K8" i="4"/>
  <c r="M8" i="4"/>
  <c r="I8" i="4"/>
  <c r="T30" i="4"/>
  <c r="H5" i="4"/>
  <c r="E9" i="4"/>
  <c r="T33" i="4"/>
  <c r="P37" i="4"/>
  <c r="G8" i="4"/>
  <c r="E8" i="4"/>
  <c r="L12" i="4"/>
  <c r="M17" i="4"/>
  <c r="D5" i="4"/>
  <c r="F27" i="4"/>
  <c r="G5" i="4"/>
  <c r="K26" i="4"/>
  <c r="N4" i="4"/>
  <c r="O4" i="4"/>
  <c r="P4" i="4"/>
  <c r="Q4" i="4"/>
  <c r="J34" i="4"/>
  <c r="L34" i="4"/>
  <c r="K34" i="4"/>
  <c r="I34" i="4"/>
  <c r="T5" i="4"/>
  <c r="Q9" i="4"/>
  <c r="S8" i="4"/>
  <c r="K18" i="4"/>
  <c r="C25" i="4"/>
  <c r="N8" i="4"/>
  <c r="E11" i="4"/>
  <c r="Q25" i="4"/>
  <c r="E5" i="4"/>
  <c r="R31" i="4"/>
  <c r="N23" i="4"/>
  <c r="Q38" i="4"/>
  <c r="R38" i="4"/>
  <c r="F38" i="4"/>
  <c r="H38" i="4"/>
  <c r="E38" i="4"/>
  <c r="G38" i="4"/>
  <c r="L19" i="4"/>
  <c r="R19" i="4"/>
  <c r="N19" i="4"/>
  <c r="M19" i="4"/>
  <c r="P39" i="4"/>
  <c r="E39" i="4"/>
  <c r="F39" i="4"/>
  <c r="Q39" i="4"/>
  <c r="H39" i="4"/>
  <c r="L32" i="4"/>
  <c r="K32" i="4"/>
  <c r="S31" i="4"/>
  <c r="P35" i="4"/>
  <c r="L39" i="4"/>
  <c r="Q35" i="4"/>
  <c r="M39" i="4"/>
  <c r="H6" i="4"/>
  <c r="D10" i="4"/>
  <c r="S34" i="4"/>
  <c r="O38" i="4"/>
  <c r="F9" i="4"/>
  <c r="D9" i="4"/>
  <c r="J12" i="4"/>
  <c r="P32" i="4"/>
  <c r="T8" i="4"/>
  <c r="P12" i="4"/>
  <c r="L18" i="4"/>
  <c r="H34" i="4"/>
  <c r="N35" i="4"/>
  <c r="O33" i="4"/>
  <c r="C29" i="4"/>
  <c r="K25" i="4"/>
  <c r="K35" i="4"/>
  <c r="Q19" i="4"/>
  <c r="L25" i="4"/>
  <c r="D30" i="4"/>
  <c r="E7" i="4"/>
  <c r="G30" i="4"/>
  <c r="C8" i="4"/>
  <c r="J18" i="4"/>
  <c r="E18" i="4"/>
  <c r="H37" i="4"/>
  <c r="L5" i="4"/>
  <c r="M5" i="4"/>
  <c r="Q26" i="4"/>
  <c r="T26" i="4"/>
  <c r="F26" i="4"/>
  <c r="I26" i="4"/>
  <c r="R26" i="4"/>
  <c r="S26" i="4"/>
  <c r="M26" i="4"/>
  <c r="O16" i="4"/>
  <c r="P16" i="4"/>
  <c r="D16" i="4"/>
  <c r="R16" i="4"/>
  <c r="C16" i="4"/>
  <c r="E16" i="4"/>
  <c r="F16" i="4"/>
  <c r="Q16" i="4"/>
  <c r="R11" i="4"/>
  <c r="S11" i="4"/>
  <c r="G11" i="4"/>
  <c r="J11" i="4"/>
  <c r="R6" i="4"/>
  <c r="S6" i="4"/>
  <c r="O10" i="4"/>
  <c r="K16" i="4"/>
  <c r="T6" i="4"/>
  <c r="P10" i="4"/>
  <c r="L16" i="4"/>
  <c r="R9" i="4"/>
  <c r="H16" i="4"/>
  <c r="C12" i="4"/>
  <c r="P26" i="4"/>
  <c r="G9" i="4"/>
  <c r="D27" i="4"/>
  <c r="R29" i="4"/>
  <c r="T12" i="4"/>
  <c r="Q18" i="4"/>
  <c r="D33" i="4"/>
  <c r="T27" i="4"/>
  <c r="C34" i="4"/>
  <c r="J7" i="4"/>
  <c r="K7" i="4"/>
  <c r="L7" i="4"/>
  <c r="M7" i="4"/>
  <c r="H7" i="4"/>
  <c r="R10" i="4"/>
  <c r="P7" i="4"/>
  <c r="M30" i="4"/>
  <c r="P30" i="4"/>
  <c r="O30" i="4"/>
  <c r="N30" i="4"/>
  <c r="E30" i="4"/>
  <c r="D7" i="4"/>
  <c r="Q29" i="4"/>
  <c r="F30" i="4"/>
  <c r="T18" i="4"/>
  <c r="D37" i="4"/>
  <c r="O28" i="4"/>
  <c r="C28" i="4"/>
  <c r="P28" i="4"/>
  <c r="D28" i="4"/>
  <c r="S28" i="4"/>
  <c r="R25" i="4"/>
  <c r="G25" i="4"/>
  <c r="S25" i="4"/>
  <c r="H25" i="4"/>
  <c r="I25" i="4"/>
  <c r="K28" i="4"/>
  <c r="L28" i="4"/>
  <c r="D36" i="4"/>
  <c r="N27" i="4"/>
  <c r="F35" i="4"/>
  <c r="D35" i="4"/>
  <c r="I27" i="4"/>
  <c r="K5" i="4"/>
  <c r="H29" i="4"/>
  <c r="L36" i="4"/>
  <c r="Q30" i="4"/>
  <c r="O35" i="4"/>
  <c r="R17" i="4"/>
  <c r="C5" i="4"/>
  <c r="H4" i="4"/>
  <c r="S10" i="4"/>
  <c r="T10" i="4"/>
  <c r="F10" i="4"/>
  <c r="H10" i="4"/>
  <c r="I10" i="4"/>
  <c r="J10" i="4"/>
  <c r="G10" i="4"/>
  <c r="J33" i="4"/>
  <c r="K33" i="4"/>
  <c r="L33" i="4"/>
  <c r="I29" i="4"/>
  <c r="O36" i="4"/>
  <c r="G7" i="4"/>
  <c r="I6" i="4"/>
  <c r="G6" i="4"/>
  <c r="M6" i="4"/>
  <c r="L10" i="4"/>
  <c r="M18" i="4"/>
  <c r="C18" i="4"/>
  <c r="N18" i="4"/>
  <c r="S18" i="4"/>
  <c r="F18" i="4"/>
  <c r="C7" i="4"/>
  <c r="R37" i="4"/>
  <c r="S37" i="4"/>
  <c r="L37" i="4"/>
  <c r="G37" i="4"/>
  <c r="C30" i="4"/>
  <c r="H30" i="4"/>
  <c r="Q12" i="4"/>
  <c r="F12" i="4"/>
  <c r="R12" i="4"/>
  <c r="G12" i="4"/>
  <c r="H12" i="4"/>
  <c r="T35" i="4"/>
  <c r="I35" i="4"/>
  <c r="L35" i="4"/>
  <c r="T9" i="4"/>
  <c r="H9" i="4"/>
  <c r="I9" i="4"/>
  <c r="K6" i="4"/>
  <c r="L6" i="4"/>
  <c r="C10" i="4"/>
  <c r="E10" i="4"/>
  <c r="C9" i="4"/>
  <c r="R5" i="4"/>
  <c r="I12" i="4"/>
  <c r="G35" i="4"/>
  <c r="J26" i="4"/>
  <c r="O6" i="4"/>
  <c r="N7" i="4"/>
  <c r="M11" i="4"/>
  <c r="L31" i="4"/>
  <c r="M31" i="4"/>
  <c r="O31" i="4"/>
  <c r="T28" i="4"/>
  <c r="Q7" i="4"/>
  <c r="R7" i="4"/>
  <c r="N11" i="4"/>
  <c r="J17" i="4"/>
  <c r="S7" i="4"/>
  <c r="O11" i="4"/>
  <c r="K17" i="4"/>
  <c r="Q10" i="4"/>
  <c r="M16" i="4"/>
  <c r="C23" i="4"/>
  <c r="O8" i="4"/>
  <c r="I16" i="4"/>
  <c r="S23" i="4"/>
  <c r="O27" i="4"/>
  <c r="K31" i="4"/>
  <c r="E25" i="4"/>
  <c r="C33" i="4"/>
  <c r="C27" i="4"/>
  <c r="G17" i="4"/>
  <c r="O5" i="4"/>
  <c r="N33" i="4"/>
  <c r="R27" i="4"/>
  <c r="F28" i="4"/>
  <c r="K37" i="4"/>
  <c r="P5" i="4"/>
  <c r="C6" i="4"/>
  <c r="K27" i="4"/>
  <c r="O41" i="4"/>
  <c r="D41" i="4"/>
  <c r="C41" i="4"/>
  <c r="E41" i="4"/>
  <c r="F41" i="4"/>
  <c r="Q41" i="4"/>
  <c r="P41" i="4"/>
  <c r="J28" i="4"/>
  <c r="N29" i="4"/>
  <c r="O29" i="4"/>
  <c r="P29" i="4"/>
  <c r="T29" i="4"/>
  <c r="E29" i="4"/>
  <c r="S36" i="4"/>
  <c r="F36" i="4"/>
  <c r="H36" i="4"/>
  <c r="I36" i="4"/>
  <c r="J36" i="4"/>
  <c r="T36" i="4"/>
  <c r="J29" i="4"/>
  <c r="K29" i="4"/>
  <c r="G33" i="4"/>
  <c r="C36" i="4"/>
  <c r="E36" i="4"/>
  <c r="C35" i="4"/>
  <c r="R18" i="4"/>
  <c r="S35" i="4"/>
  <c r="J6" i="4"/>
  <c r="D12" i="4"/>
  <c r="J9" i="4"/>
  <c r="N6" i="4"/>
  <c r="K10" i="4"/>
  <c r="Q28" i="4"/>
  <c r="R28" i="4"/>
  <c r="J16" i="4"/>
  <c r="I17" i="4"/>
  <c r="AA59" i="1" l="1"/>
  <c r="V59" i="1"/>
  <c r="P59" i="1"/>
  <c r="K59" i="1"/>
  <c r="K60" i="1" s="1"/>
  <c r="L60" i="1" s="1"/>
  <c r="W59" i="1"/>
  <c r="Q59" i="1"/>
  <c r="T59" i="1"/>
  <c r="AB59" i="1"/>
  <c r="O59" i="1"/>
  <c r="X59" i="1"/>
  <c r="N59" i="1"/>
  <c r="U59" i="1"/>
  <c r="S59" i="1"/>
  <c r="M59" i="1"/>
  <c r="Z59" i="1"/>
  <c r="E55" i="1"/>
  <c r="Y59" i="1"/>
  <c r="R59" i="1"/>
  <c r="L64" i="1"/>
  <c r="M64" i="1" s="1"/>
  <c r="N64" i="1" s="1"/>
  <c r="O64" i="1" s="1"/>
  <c r="P64" i="1" s="1"/>
  <c r="Q64" i="1" s="1"/>
  <c r="L42" i="4"/>
  <c r="R42" i="4"/>
  <c r="T42" i="4"/>
  <c r="G42" i="4"/>
  <c r="M42" i="4"/>
  <c r="F42" i="4"/>
  <c r="J42" i="4"/>
  <c r="I42" i="4"/>
  <c r="S42" i="4"/>
  <c r="K42" i="4"/>
  <c r="Q42" i="4"/>
  <c r="H42" i="4"/>
  <c r="P42" i="4"/>
  <c r="O42" i="4"/>
  <c r="N42" i="4"/>
  <c r="E4" i="4"/>
  <c r="E42" i="4" s="1"/>
  <c r="C4" i="4"/>
  <c r="C42" i="4" s="1"/>
  <c r="L58" i="1" s="1"/>
  <c r="D4" i="4"/>
  <c r="D42" i="4" s="1"/>
  <c r="M60" i="1" l="1"/>
  <c r="N60" i="1" s="1"/>
  <c r="O60" i="1" s="1"/>
  <c r="P60" i="1" s="1"/>
  <c r="Q60" i="1" s="1"/>
  <c r="R60" i="1" s="1"/>
  <c r="S60" i="1" s="1"/>
  <c r="T60" i="1" s="1"/>
  <c r="U60" i="1" s="1"/>
  <c r="V60" i="1" s="1"/>
  <c r="W60" i="1" s="1"/>
  <c r="X60" i="1" s="1"/>
  <c r="Y60" i="1" s="1"/>
  <c r="Z60" i="1" s="1"/>
  <c r="AA60" i="1" s="1"/>
  <c r="AB60" i="1" s="1"/>
  <c r="M58" i="1"/>
  <c r="N58" i="1" s="1"/>
  <c r="O58" i="1" s="1"/>
  <c r="P58" i="1" s="1"/>
  <c r="Q58" i="1" s="1"/>
  <c r="R58" i="1" s="1"/>
  <c r="S58" i="1" s="1"/>
  <c r="T58" i="1" s="1"/>
  <c r="U58" i="1" s="1"/>
  <c r="V58" i="1" s="1"/>
  <c r="W58" i="1" s="1"/>
  <c r="X58" i="1" s="1"/>
  <c r="Y58" i="1" s="1"/>
  <c r="Z58" i="1" s="1"/>
  <c r="AA58" i="1" s="1"/>
  <c r="AB58" i="1" s="1"/>
  <c r="R64" i="1"/>
  <c r="S64" i="1" s="1"/>
  <c r="T64" i="1" s="1"/>
  <c r="U64" i="1" s="1"/>
  <c r="V64" i="1" s="1"/>
  <c r="W64" i="1" s="1"/>
  <c r="X64" i="1" s="1"/>
  <c r="Y64" i="1" s="1"/>
  <c r="Z64" i="1" s="1"/>
  <c r="AA64" i="1" s="1"/>
  <c r="AB64" i="1" s="1"/>
  <c r="L62" i="1"/>
  <c r="M62" i="1" s="1"/>
  <c r="N62" i="1" s="1"/>
  <c r="O62" i="1" s="1"/>
  <c r="P62" i="1" s="1"/>
  <c r="Q62" i="1" s="1"/>
  <c r="R62" i="1" s="1"/>
  <c r="S62" i="1" s="1"/>
  <c r="T62" i="1" s="1"/>
  <c r="U62" i="1" s="1"/>
  <c r="V62" i="1" s="1"/>
  <c r="W62" i="1" s="1"/>
  <c r="X62" i="1" s="1"/>
  <c r="Y62" i="1" s="1"/>
  <c r="Z62" i="1" s="1"/>
  <c r="AA62" i="1" s="1"/>
  <c r="AB62" i="1" s="1"/>
</calcChain>
</file>

<file path=xl/sharedStrings.xml><?xml version="1.0" encoding="utf-8"?>
<sst xmlns="http://schemas.openxmlformats.org/spreadsheetml/2006/main" count="273" uniqueCount="151">
  <si>
    <t>Hoeveel energie verbruikt uw buurthuis?</t>
  </si>
  <si>
    <t>Invullen!</t>
  </si>
  <si>
    <t>Verbruik elektra in kWh per jaar</t>
  </si>
  <si>
    <t>KWH</t>
  </si>
  <si>
    <t>Verbruik aardgas in m3 per jaar</t>
  </si>
  <si>
    <t>M3</t>
  </si>
  <si>
    <t>Teruglevering PV panelen in kWh per jaar</t>
  </si>
  <si>
    <t>Gasprijs in euro/m3</t>
  </si>
  <si>
    <t>Totaal verbruik</t>
  </si>
  <si>
    <t>Elektraprijs in euro/kWh</t>
  </si>
  <si>
    <t>Uitstoot elektriciteit in kg/kWh</t>
  </si>
  <si>
    <t>Oppervlakte gebouw (in m2)</t>
  </si>
  <si>
    <t>Uitstoot gas in kg/m3</t>
  </si>
  <si>
    <t>Totaal verbruik in euro's per jaar</t>
  </si>
  <si>
    <t>Totaal aantal radiatoren in gebouw</t>
  </si>
  <si>
    <t>Totaal aantal bouwlagen</t>
  </si>
  <si>
    <t>THEMA</t>
  </si>
  <si>
    <t>VERDUURZAMINGSMAATREGEL</t>
  </si>
  <si>
    <t>Vul in jaartal uitvoering</t>
  </si>
  <si>
    <t>Investering</t>
  </si>
  <si>
    <t>Besparing (p/j)</t>
  </si>
  <si>
    <t>Besparing aardgas</t>
  </si>
  <si>
    <t>Besparing Elektra</t>
  </si>
  <si>
    <t xml:space="preserve">Besparing CO2 </t>
  </si>
  <si>
    <t>Isoleren</t>
  </si>
  <si>
    <t>Isoleren buitenzijde gevel (startpunt matig geïsoleerde gevel)</t>
  </si>
  <si>
    <t>Isoleren binnenzijde gevel (startpunt ongeïsoleerde gevel)</t>
  </si>
  <si>
    <t>Isoleren binnenzijde gevel (startpunt matig geïsoleerde gevel)</t>
  </si>
  <si>
    <t>Isoleer de spouw van de gevel (EPS parels)</t>
  </si>
  <si>
    <t>Isoleer de spouw van de gevel (Minerale wol vlokken)</t>
  </si>
  <si>
    <t>Isoleren vloer (startpunt ongeïsoleerde vloer)</t>
  </si>
  <si>
    <t xml:space="preserve">Isoleren vloer (startpunt matig geïsoleerde vloer) </t>
  </si>
  <si>
    <t>Isoleer kruipruimte (startpunt ongeïsoleerde kruipruimte)</t>
  </si>
  <si>
    <t>Isoleer buitenzijde dak (op bestaand) (startpunt ongeïsoleerd)</t>
  </si>
  <si>
    <t>Isoleer buitenzijde dak (op bestaand) (startpunt matig geïsoleerd)</t>
  </si>
  <si>
    <t>Isoleer buitenzijde dak (vervangen)  (startpunt ongeïsoleerd)</t>
  </si>
  <si>
    <t xml:space="preserve">Isoleer buitenzijde dak (vervangen) (startpunt matig geïsoleerd) </t>
  </si>
  <si>
    <t>Isoleer buitenzijde schuin dak (45 graden) (startpunt ongeïsoleerd)</t>
  </si>
  <si>
    <t>Isoleer buitenzijde schuin dak (45 graden) (startpunt matig geïsoleerd)</t>
  </si>
  <si>
    <t>Isoleer binnenzijde schuin dak (45 graden) (startpunt ongeïsoleerd)</t>
  </si>
  <si>
    <t>Isoleer binnenzijde schuin dak (45 graden)  (startpunt matig geïsoleerd)</t>
  </si>
  <si>
    <t>Vervangen enkel glas voor HR++ glas in bestaande kozijnen</t>
  </si>
  <si>
    <t>Vervangen dubbel glas voor HR++ glas in bestaande kozijnen</t>
  </si>
  <si>
    <t>Vervangen enkel glas voor HR++ glas in nieuwe houten kozijnen</t>
  </si>
  <si>
    <t>Vervangen dubbel glas voor HR++ glas in nieuwe houten kozijnen</t>
  </si>
  <si>
    <t xml:space="preserve">Kierdichting op alle deuren en ramen (tochtstrips) </t>
  </si>
  <si>
    <t>Verwarmen</t>
  </si>
  <si>
    <t>Waterzijdig inregelen van de installatie</t>
  </si>
  <si>
    <t>Isoleer leidingen en apendages</t>
  </si>
  <si>
    <t>Optimaliseren stooklijn</t>
  </si>
  <si>
    <t>Vervang VR-ketel voor HR107 -ketel</t>
  </si>
  <si>
    <t>Installeer een hybride warmtepomp (uitgaande van een goed geïsoleerd gebouw)</t>
  </si>
  <si>
    <t>Installeer een warmtepomp (uitgaande van een goed geïsoleerd gebouw)</t>
  </si>
  <si>
    <t>Installeer een warmtepomp inclusief radiatoren (uitgaande van een goed geïsoleerd gebouw)</t>
  </si>
  <si>
    <t>Radiatorknop vervangen voor een slimme (zelf installatie)</t>
  </si>
  <si>
    <t>Radiatorfolie plaatsen (zelf installatie)</t>
  </si>
  <si>
    <t>Radiatorventilator plaatsen</t>
  </si>
  <si>
    <t>Warm tapwater</t>
  </si>
  <si>
    <t>Installeer close-in boilers</t>
  </si>
  <si>
    <t>Installeer een warmtepompboiler (bij een beperkte warmwatervraag)</t>
  </si>
  <si>
    <t>Installeer e-boiler i.p.v. gasboiler (bij een beperkte warmwatervraag)</t>
  </si>
  <si>
    <t>Koeling</t>
  </si>
  <si>
    <t>Groen dak (alleen een besparing in geval van Airco/ koeling)</t>
  </si>
  <si>
    <t>Groen rondom gebouw</t>
  </si>
  <si>
    <t>Handbediende  zonwering (alleen een besparing in geval van Airco/ koeling)</t>
  </si>
  <si>
    <t>Plaats zonwerende folie (zelf installatie)  (alleen een besparing in geval van Airco/ koeling)</t>
  </si>
  <si>
    <t>Verlichting</t>
  </si>
  <si>
    <t>Verlichting LED (zelf installatie)</t>
  </si>
  <si>
    <t>Verlichting LED in nieuwe armaturen</t>
  </si>
  <si>
    <t>Opwekking</t>
  </si>
  <si>
    <t>Plaats PV panalen (uitgangspunt 100% opwekking huidig gebruik)</t>
  </si>
  <si>
    <t>Totalen</t>
  </si>
  <si>
    <t>Energiekosten per jaar</t>
  </si>
  <si>
    <t>Investering per jaar</t>
  </si>
  <si>
    <t>Cumulatief investering per jaar</t>
  </si>
  <si>
    <t>Besparing per jaar</t>
  </si>
  <si>
    <t>Cumulatief besparing per jaar</t>
  </si>
  <si>
    <t>Besparing CO2 per jaar</t>
  </si>
  <si>
    <t>Cumulatief besparing CO2 per jaar</t>
  </si>
  <si>
    <t>Maatregelen</t>
  </si>
  <si>
    <t>Aantal eenheden</t>
  </si>
  <si>
    <t>Kosten per eenheid</t>
  </si>
  <si>
    <t>Totaal</t>
  </si>
  <si>
    <t>Besparing Aardgas</t>
  </si>
  <si>
    <t>Besparing elektra</t>
  </si>
  <si>
    <t>Toelichting eenheden</t>
  </si>
  <si>
    <t>Toelichting kosten per eenheid (op zichzelfstaand vervang moment)</t>
  </si>
  <si>
    <t>Toelichting besparing Uniec 3 middels 3 fictieve panden</t>
  </si>
  <si>
    <t>Isoleren buitenzijde gevel (startpunt ongeïsoleerde gevel)</t>
  </si>
  <si>
    <t>Maatregel 224 Wbouw Excel digipesis</t>
  </si>
  <si>
    <t xml:space="preserve">Middels 3 ficitieve panden ingevoerd in Uniec3 </t>
  </si>
  <si>
    <t>Maatregel 008b Wbouw excel digipesis</t>
  </si>
  <si>
    <t>Middels 3 ficitieve panden ingevoerd in Uniec3</t>
  </si>
  <si>
    <t>Maatregel 165 Wbouw excel digipesis</t>
  </si>
  <si>
    <t>Maatregel 207 Wbouw excel digipesis</t>
  </si>
  <si>
    <t>Maatregel 009b Wbouw excel digipesis</t>
  </si>
  <si>
    <t>Maatregel 009a Wbouw excel digipesis</t>
  </si>
  <si>
    <t>Maatregel 13 Ubouw Excel digipesis</t>
  </si>
  <si>
    <t>Isoleren vloer (startpunt matig geïsoleerde vloer) is dit wel een zinvolle maatregel</t>
  </si>
  <si>
    <t>Maatregel 347 Ubouw excel digipesis</t>
  </si>
  <si>
    <t>Maatregel 003b Wbouw excel digipesis</t>
  </si>
  <si>
    <t>Maatregel 9 Ubouw excel digipesis (+€10,-/m² ivm rc 6,3)</t>
  </si>
  <si>
    <t>Maatregel 10 Ubouw excel digipesis (+€10,-/m² ivm rc 6,3)</t>
  </si>
  <si>
    <t>Maatregel 170 Ubouw excel digipesis</t>
  </si>
  <si>
    <t>Maatregel 184 Ubouw excel digipesis</t>
  </si>
  <si>
    <t>Maatregel 314 Ubouw excel digipesis</t>
  </si>
  <si>
    <t>Maatregel 317 Ubouw excel digipesis</t>
  </si>
  <si>
    <t>Maatregel 167 Wbouw excel digipesis</t>
  </si>
  <si>
    <t>Maatregel 223 Wbouw excel digipesis</t>
  </si>
  <si>
    <t>Maatregel 21 Ubouw Excel digipesis</t>
  </si>
  <si>
    <t>Maatregel 22 Ubouw excel digipesis</t>
  </si>
  <si>
    <t>Maatregel 252 Wbouw excel digipesis</t>
  </si>
  <si>
    <t>Maatregel 161b Wbouw excel digipesis</t>
  </si>
  <si>
    <t>Maatregel 92 Wbouw excel digipesis</t>
  </si>
  <si>
    <t>Maatregel 69 Wbouw excel digipesis</t>
  </si>
  <si>
    <t>Maatregel 68 + 80 Wbouw excel digipesis</t>
  </si>
  <si>
    <t xml:space="preserve">Installeer een hybride warmtepomp </t>
  </si>
  <si>
    <t xml:space="preserve">Installeer een warmtepomp </t>
  </si>
  <si>
    <t xml:space="preserve">Installeer een warmtepomp inclusief radiatoren </t>
  </si>
  <si>
    <t>Maatregel 76 Wbouw excel digipesis</t>
  </si>
  <si>
    <t>Maatregel 75 Wbouw excel digipesis</t>
  </si>
  <si>
    <t>Maatregel 74 Wbouw excel digipesis</t>
  </si>
  <si>
    <t>Groen dak</t>
  </si>
  <si>
    <t>Hanbediende zonwering (alleen een besparing in geval van Airco/ koeling)</t>
  </si>
  <si>
    <t>Maatregel 36 Ubouw excel digipesis</t>
  </si>
  <si>
    <t>Maatregel 89 Ubouw excel digipesis</t>
  </si>
  <si>
    <t>Maatregel 312 Ubouw excel digipesis</t>
  </si>
  <si>
    <t>Ronald gecheckt</t>
  </si>
  <si>
    <t>Maatregel 235 Wbouw excel digipesis</t>
  </si>
  <si>
    <t xml:space="preserve">RvW besparing </t>
  </si>
  <si>
    <t>PV panelen</t>
  </si>
  <si>
    <t>200W/m2</t>
  </si>
  <si>
    <t>0,85 kWh/ w</t>
  </si>
  <si>
    <t>Hybride Warmtepomp</t>
  </si>
  <si>
    <t>00-200 m2</t>
  </si>
  <si>
    <t>Maatregel 199 Wbouw excel digipesis</t>
  </si>
  <si>
    <t>200-500 m2</t>
  </si>
  <si>
    <t>Maatregel 159 Wbouw excel digipesis</t>
  </si>
  <si>
    <t>500 plus m2</t>
  </si>
  <si>
    <t>Maatregel 198 Wbouw excel digipesis</t>
  </si>
  <si>
    <t>Warmtepomp</t>
  </si>
  <si>
    <t>0-200 m2</t>
  </si>
  <si>
    <t>Maatregel 149b Wbouw</t>
  </si>
  <si>
    <t xml:space="preserve">Maatregel 180 Wbouw </t>
  </si>
  <si>
    <t>Maatregel 112 Wbouw digipesis</t>
  </si>
  <si>
    <t>Warmtepomp incl radiatoren</t>
  </si>
  <si>
    <t xml:space="preserve">Maatregel 149a Wbouw </t>
  </si>
  <si>
    <t>Maatregel 246 Ubouw</t>
  </si>
  <si>
    <t>Maatregel 244 Ubouw</t>
  </si>
  <si>
    <t>CV-ketel</t>
  </si>
  <si>
    <t>Geen maatregel aan verbonden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</si>
</sst>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quot;£&quot;* #,##0.00_-;\-&quot;£&quot;* #,##0.00_-;_-&quot;£&quot;* &quot;-&quot;??_-;_-@_-"/>
    <numFmt numFmtId="165" formatCode="_-* #,##0.00_-;\-* #,##0.00_-;_-* &quot;-&quot;??_-;_-@_-"/>
    <numFmt numFmtId="166" formatCode=";;;"/>
    <numFmt numFmtId="167" formatCode="0.0%"/>
    <numFmt numFmtId="168" formatCode="0.0"/>
    <numFmt numFmtId="169" formatCode="_ [$€-413]\ * #,##0.00_ ;_ [$€-413]\ * \-#,##0.00_ ;_ [$€-413]\ * &quot;-&quot;??_ ;_ @_ "/>
    <numFmt numFmtId="170" formatCode="_ [$€-2]\ * #,##0.00_ ;_ [$€-2]\ * \-#,##0.00_ ;_ [$€-2]\ * &quot;-&quot;??_ ;_ @_ "/>
  </numFmts>
  <fonts count="20">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sz val="10"/>
      <color rgb="FF000000"/>
      <name val="Arial"/>
      <family val="2"/>
    </font>
    <font>
      <sz val="16"/>
      <color theme="1"/>
      <name val="Barlow"/>
    </font>
    <font>
      <b/>
      <sz val="16"/>
      <color theme="1"/>
      <name val="Barlow"/>
    </font>
    <font>
      <b/>
      <sz val="28"/>
      <color theme="1"/>
      <name val="Inherit"/>
    </font>
    <font>
      <b/>
      <sz val="14"/>
      <color theme="1"/>
      <name val="Barlow"/>
    </font>
    <font>
      <sz val="11"/>
      <color theme="1"/>
      <name val="Barlow  "/>
    </font>
    <font>
      <b/>
      <sz val="11"/>
      <color theme="1"/>
      <name val="Barlow  "/>
    </font>
    <font>
      <sz val="14"/>
      <color theme="1"/>
      <name val="Barlow"/>
    </font>
    <font>
      <b/>
      <sz val="16"/>
      <color rgb="FF006EB5"/>
      <name val="Barlow"/>
    </font>
    <font>
      <b/>
      <sz val="20"/>
      <color rgb="FF00863D"/>
      <name val="Inherit"/>
    </font>
    <font>
      <b/>
      <sz val="20"/>
      <color rgb="FF006EB5"/>
      <name val="Inherit"/>
    </font>
    <font>
      <b/>
      <sz val="18"/>
      <color theme="1"/>
      <name val="Barlow"/>
    </font>
    <font>
      <b/>
      <sz val="26"/>
      <color theme="5"/>
      <name val="Inherit"/>
    </font>
    <font>
      <sz val="11"/>
      <name val="Calibri"/>
      <family val="2"/>
      <scheme val="minor"/>
    </font>
    <font>
      <sz val="8"/>
      <name val="Calibri"/>
      <family val="2"/>
      <scheme val="minor"/>
    </font>
    <font>
      <sz val="20"/>
      <color theme="1"/>
      <name val="Barlow"/>
    </font>
  </fonts>
  <fills count="8">
    <fill>
      <patternFill patternType="none"/>
    </fill>
    <fill>
      <patternFill patternType="gray125"/>
    </fill>
    <fill>
      <patternFill patternType="solid">
        <fgColor theme="5" tint="0.59999389629810485"/>
        <bgColor indexed="64"/>
      </patternFill>
    </fill>
    <fill>
      <patternFill patternType="solid">
        <fgColor theme="5"/>
        <bgColor indexed="64"/>
      </patternFill>
    </fill>
    <fill>
      <patternFill patternType="solid">
        <fgColor theme="0"/>
        <bgColor indexed="64"/>
      </patternFill>
    </fill>
    <fill>
      <patternFill patternType="solid">
        <fgColor rgb="FFFFC000"/>
        <bgColor indexed="64"/>
      </patternFill>
    </fill>
    <fill>
      <patternFill patternType="solid">
        <fgColor rgb="FF92D050"/>
        <bgColor indexed="64"/>
      </patternFill>
    </fill>
    <fill>
      <patternFill patternType="solid">
        <fgColor rgb="FFFFFF00"/>
        <bgColor indexed="64"/>
      </patternFill>
    </fill>
  </fills>
  <borders count="11">
    <border>
      <left/>
      <right/>
      <top/>
      <bottom/>
      <diagonal/>
    </border>
    <border>
      <left style="thin">
        <color auto="1"/>
      </left>
      <right style="thin">
        <color auto="1"/>
      </right>
      <top style="thin">
        <color auto="1"/>
      </top>
      <bottom style="thin">
        <color auto="1"/>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auto="1"/>
      </left>
      <right style="thin">
        <color auto="1"/>
      </right>
      <top style="thin">
        <color auto="1"/>
      </top>
      <bottom/>
      <diagonal/>
    </border>
    <border>
      <left/>
      <right/>
      <top/>
      <bottom style="double">
        <color indexed="64"/>
      </bottom>
      <diagonal/>
    </border>
    <border>
      <left style="thin">
        <color indexed="64"/>
      </left>
      <right/>
      <top/>
      <bottom/>
      <diagonal/>
    </border>
    <border>
      <left style="thin">
        <color indexed="64"/>
      </left>
      <right/>
      <top/>
      <bottom style="double">
        <color indexed="64"/>
      </bottom>
      <diagonal/>
    </border>
  </borders>
  <cellStyleXfs count="4">
    <xf numFmtId="0" fontId="0" fillId="0" borderId="0"/>
    <xf numFmtId="164" fontId="1" fillId="0" borderId="0" applyFont="0" applyFill="0" applyBorder="0" applyAlignment="0" applyProtection="0"/>
    <xf numFmtId="165" fontId="1" fillId="0" borderId="0" applyFont="0" applyFill="0" applyBorder="0" applyAlignment="0" applyProtection="0"/>
    <xf numFmtId="9" fontId="1" fillId="0" borderId="0" applyFont="0" applyFill="0" applyBorder="0" applyAlignment="0" applyProtection="0"/>
  </cellStyleXfs>
  <cellXfs count="104">
    <xf numFmtId="0" fontId="0" fillId="0" borderId="0" xfId="0"/>
    <xf numFmtId="164" fontId="0" fillId="0" borderId="0" xfId="1" applyFont="1"/>
    <xf numFmtId="0" fontId="2" fillId="2" borderId="0" xfId="0" applyFont="1" applyFill="1" applyAlignment="1">
      <alignment textRotation="45"/>
    </xf>
    <xf numFmtId="9" fontId="0" fillId="0" borderId="0" xfId="0" applyNumberFormat="1"/>
    <xf numFmtId="164" fontId="0" fillId="0" borderId="0" xfId="0" applyNumberFormat="1"/>
    <xf numFmtId="164" fontId="0" fillId="0" borderId="2" xfId="0" applyNumberFormat="1" applyBorder="1"/>
    <xf numFmtId="0" fontId="3" fillId="3" borderId="0" xfId="0" applyFont="1" applyFill="1"/>
    <xf numFmtId="164" fontId="0" fillId="0" borderId="0" xfId="1" applyFont="1" applyFill="1"/>
    <xf numFmtId="0" fontId="4" fillId="0" borderId="0" xfId="0" applyFont="1" applyAlignment="1">
      <alignment horizontal="left" vertical="center" indent="1"/>
    </xf>
    <xf numFmtId="0" fontId="5" fillId="4" borderId="4" xfId="0" applyFont="1" applyFill="1" applyBorder="1"/>
    <xf numFmtId="0" fontId="5" fillId="4" borderId="0" xfId="0" applyFont="1" applyFill="1"/>
    <xf numFmtId="0" fontId="6" fillId="4" borderId="0" xfId="0" applyFont="1" applyFill="1"/>
    <xf numFmtId="0" fontId="8" fillId="4" borderId="4" xfId="0" applyFont="1" applyFill="1" applyBorder="1" applyAlignment="1">
      <alignment horizontal="center" vertical="center" textRotation="45" wrapText="1"/>
    </xf>
    <xf numFmtId="166" fontId="5" fillId="4" borderId="0" xfId="0" applyNumberFormat="1" applyFont="1" applyFill="1"/>
    <xf numFmtId="9" fontId="0" fillId="0" borderId="0" xfId="1" applyNumberFormat="1" applyFont="1" applyFill="1"/>
    <xf numFmtId="0" fontId="0" fillId="4" borderId="0" xfId="0" applyFill="1"/>
    <xf numFmtId="0" fontId="2" fillId="4" borderId="0" xfId="0" applyFont="1" applyFill="1"/>
    <xf numFmtId="166" fontId="0" fillId="4" borderId="0" xfId="0" applyNumberFormat="1" applyFill="1"/>
    <xf numFmtId="0" fontId="16" fillId="4" borderId="0" xfId="0" applyFont="1" applyFill="1"/>
    <xf numFmtId="0" fontId="9" fillId="4" borderId="0" xfId="0" applyFont="1" applyFill="1"/>
    <xf numFmtId="49" fontId="0" fillId="0" borderId="0" xfId="1" applyNumberFormat="1" applyFont="1" applyFill="1" applyAlignment="1"/>
    <xf numFmtId="166" fontId="5" fillId="4" borderId="8" xfId="0" applyNumberFormat="1" applyFont="1" applyFill="1" applyBorder="1"/>
    <xf numFmtId="9" fontId="0" fillId="6" borderId="0" xfId="1" applyNumberFormat="1" applyFont="1" applyFill="1"/>
    <xf numFmtId="167" fontId="0" fillId="6" borderId="0" xfId="1" applyNumberFormat="1" applyFont="1" applyFill="1"/>
    <xf numFmtId="0" fontId="0" fillId="7" borderId="0" xfId="0" applyFill="1"/>
    <xf numFmtId="0" fontId="3" fillId="3" borderId="0" xfId="0" applyFont="1" applyFill="1" applyAlignment="1">
      <alignment wrapText="1"/>
    </xf>
    <xf numFmtId="0" fontId="0" fillId="6" borderId="0" xfId="0" applyFill="1"/>
    <xf numFmtId="9" fontId="0" fillId="6" borderId="0" xfId="0" applyNumberFormat="1" applyFill="1"/>
    <xf numFmtId="166" fontId="5" fillId="4" borderId="2" xfId="0" applyNumberFormat="1" applyFont="1" applyFill="1" applyBorder="1"/>
    <xf numFmtId="0" fontId="17" fillId="6" borderId="0" xfId="0" applyFont="1" applyFill="1"/>
    <xf numFmtId="10" fontId="0" fillId="6" borderId="0" xfId="0" applyNumberFormat="1" applyFill="1"/>
    <xf numFmtId="10" fontId="0" fillId="6" borderId="0" xfId="1" applyNumberFormat="1" applyFont="1" applyFill="1"/>
    <xf numFmtId="9" fontId="17" fillId="7" borderId="0" xfId="0" applyNumberFormat="1" applyFont="1" applyFill="1"/>
    <xf numFmtId="9" fontId="0" fillId="7" borderId="0" xfId="1" applyNumberFormat="1" applyFont="1" applyFill="1"/>
    <xf numFmtId="168" fontId="0" fillId="7" borderId="0" xfId="0" applyNumberFormat="1" applyFill="1"/>
    <xf numFmtId="0" fontId="0" fillId="4" borderId="0" xfId="0" applyFill="1" applyProtection="1">
      <protection hidden="1"/>
    </xf>
    <xf numFmtId="0" fontId="13" fillId="4" borderId="0" xfId="0" applyFont="1" applyFill="1" applyAlignment="1" applyProtection="1">
      <alignment vertical="center" wrapText="1"/>
      <protection hidden="1"/>
    </xf>
    <xf numFmtId="0" fontId="5" fillId="4" borderId="2" xfId="0" applyFont="1" applyFill="1" applyBorder="1" applyProtection="1">
      <protection hidden="1"/>
    </xf>
    <xf numFmtId="0" fontId="5" fillId="4" borderId="0" xfId="0" applyFont="1" applyFill="1" applyProtection="1">
      <protection hidden="1"/>
    </xf>
    <xf numFmtId="0" fontId="5" fillId="4" borderId="8" xfId="0" applyFont="1" applyFill="1" applyBorder="1" applyProtection="1">
      <protection hidden="1"/>
    </xf>
    <xf numFmtId="0" fontId="14" fillId="4" borderId="3" xfId="0" applyFont="1" applyFill="1" applyBorder="1" applyAlignment="1" applyProtection="1">
      <alignment horizontal="left" vertical="center"/>
      <protection hidden="1"/>
    </xf>
    <xf numFmtId="0" fontId="13" fillId="4" borderId="4" xfId="0" applyFont="1" applyFill="1" applyBorder="1" applyAlignment="1" applyProtection="1">
      <alignment vertical="center"/>
      <protection hidden="1"/>
    </xf>
    <xf numFmtId="0" fontId="12" fillId="4" borderId="6" xfId="0" applyFont="1" applyFill="1" applyBorder="1" applyProtection="1">
      <protection hidden="1"/>
    </xf>
    <xf numFmtId="0" fontId="5" fillId="0" borderId="0" xfId="0" applyFont="1" applyProtection="1">
      <protection hidden="1"/>
    </xf>
    <xf numFmtId="0" fontId="12" fillId="4" borderId="9" xfId="0" applyFont="1" applyFill="1" applyBorder="1" applyProtection="1">
      <protection hidden="1"/>
    </xf>
    <xf numFmtId="0" fontId="12" fillId="4" borderId="10" xfId="0" applyFont="1" applyFill="1" applyBorder="1" applyProtection="1">
      <protection hidden="1"/>
    </xf>
    <xf numFmtId="0" fontId="5" fillId="0" borderId="8" xfId="0" applyFont="1" applyBorder="1" applyProtection="1">
      <protection hidden="1"/>
    </xf>
    <xf numFmtId="0" fontId="2" fillId="4" borderId="0" xfId="0" applyFont="1" applyFill="1" applyProtection="1">
      <protection hidden="1"/>
    </xf>
    <xf numFmtId="0" fontId="6" fillId="4" borderId="0" xfId="0" applyFont="1" applyFill="1" applyProtection="1">
      <protection hidden="1"/>
    </xf>
    <xf numFmtId="0" fontId="7" fillId="4" borderId="3" xfId="0" applyFont="1" applyFill="1" applyBorder="1" applyProtection="1">
      <protection hidden="1"/>
    </xf>
    <xf numFmtId="166" fontId="0" fillId="4" borderId="0" xfId="0" applyNumberFormat="1" applyFill="1" applyProtection="1">
      <protection hidden="1"/>
    </xf>
    <xf numFmtId="166" fontId="5" fillId="4" borderId="2" xfId="0" applyNumberFormat="1" applyFont="1" applyFill="1" applyBorder="1" applyAlignment="1" applyProtection="1">
      <alignment horizontal="right"/>
      <protection hidden="1"/>
    </xf>
    <xf numFmtId="0" fontId="5" fillId="4" borderId="0" xfId="0" applyFont="1" applyFill="1" applyAlignment="1" applyProtection="1">
      <alignment horizontal="right"/>
      <protection hidden="1"/>
    </xf>
    <xf numFmtId="166" fontId="5" fillId="4" borderId="8" xfId="0" applyNumberFormat="1" applyFont="1" applyFill="1" applyBorder="1" applyAlignment="1" applyProtection="1">
      <alignment horizontal="right"/>
      <protection hidden="1"/>
    </xf>
    <xf numFmtId="166" fontId="2" fillId="4" borderId="0" xfId="0" applyNumberFormat="1" applyFont="1" applyFill="1" applyAlignment="1" applyProtection="1">
      <alignment horizontal="right"/>
      <protection hidden="1"/>
    </xf>
    <xf numFmtId="0" fontId="15" fillId="4" borderId="0" xfId="0" applyFont="1" applyFill="1" applyAlignment="1" applyProtection="1">
      <alignment horizontal="right"/>
      <protection hidden="1"/>
    </xf>
    <xf numFmtId="0" fontId="0" fillId="0" borderId="0" xfId="0" applyProtection="1">
      <protection hidden="1"/>
    </xf>
    <xf numFmtId="0" fontId="0" fillId="4" borderId="8" xfId="0" applyFill="1" applyBorder="1" applyProtection="1">
      <protection hidden="1"/>
    </xf>
    <xf numFmtId="0" fontId="19" fillId="4" borderId="0" xfId="0" applyFont="1" applyFill="1" applyProtection="1">
      <protection hidden="1"/>
    </xf>
    <xf numFmtId="0" fontId="8" fillId="4" borderId="1" xfId="0" applyFont="1" applyFill="1" applyBorder="1" applyAlignment="1" applyProtection="1">
      <alignment textRotation="45"/>
      <protection hidden="1"/>
    </xf>
    <xf numFmtId="0" fontId="8" fillId="4" borderId="1" xfId="0" applyFont="1" applyFill="1" applyBorder="1" applyAlignment="1" applyProtection="1">
      <alignment textRotation="45" wrapText="1"/>
      <protection hidden="1"/>
    </xf>
    <xf numFmtId="0" fontId="8" fillId="4" borderId="7" xfId="0" applyFont="1" applyFill="1" applyBorder="1" applyAlignment="1" applyProtection="1">
      <alignment textRotation="45" wrapText="1"/>
      <protection hidden="1"/>
    </xf>
    <xf numFmtId="0" fontId="8" fillId="4" borderId="5" xfId="0" applyFont="1" applyFill="1" applyBorder="1" applyAlignment="1" applyProtection="1">
      <alignment textRotation="45" wrapText="1"/>
      <protection hidden="1"/>
    </xf>
    <xf numFmtId="0" fontId="11" fillId="4" borderId="2" xfId="0" applyFont="1" applyFill="1" applyBorder="1" applyProtection="1">
      <protection hidden="1"/>
    </xf>
    <xf numFmtId="166" fontId="2" fillId="4" borderId="0" xfId="0" applyNumberFormat="1" applyFont="1" applyFill="1" applyAlignment="1" applyProtection="1">
      <alignment textRotation="45"/>
      <protection hidden="1"/>
    </xf>
    <xf numFmtId="9" fontId="5" fillId="4" borderId="0" xfId="3" applyFont="1" applyFill="1" applyBorder="1" applyProtection="1">
      <protection hidden="1"/>
    </xf>
    <xf numFmtId="9" fontId="5" fillId="4" borderId="2" xfId="3" applyFont="1" applyFill="1" applyBorder="1" applyProtection="1">
      <protection hidden="1"/>
    </xf>
    <xf numFmtId="0" fontId="9" fillId="4" borderId="0" xfId="0" applyFont="1" applyFill="1" applyProtection="1">
      <protection hidden="1"/>
    </xf>
    <xf numFmtId="167" fontId="5" fillId="4" borderId="0" xfId="3" applyNumberFormat="1" applyFont="1" applyFill="1" applyBorder="1" applyProtection="1">
      <protection hidden="1"/>
    </xf>
    <xf numFmtId="9" fontId="5" fillId="4" borderId="8" xfId="3" applyFont="1" applyFill="1" applyBorder="1" applyProtection="1">
      <protection hidden="1"/>
    </xf>
    <xf numFmtId="9" fontId="6" fillId="4" borderId="0" xfId="3" applyFont="1" applyFill="1" applyProtection="1">
      <protection hidden="1"/>
    </xf>
    <xf numFmtId="0" fontId="10" fillId="4" borderId="0" xfId="0" applyFont="1" applyFill="1" applyProtection="1">
      <protection hidden="1"/>
    </xf>
    <xf numFmtId="0" fontId="5" fillId="4" borderId="4" xfId="0" applyFont="1" applyFill="1" applyBorder="1" applyProtection="1">
      <protection hidden="1"/>
    </xf>
    <xf numFmtId="0" fontId="6" fillId="4" borderId="4" xfId="0" applyFont="1" applyFill="1" applyBorder="1" applyAlignment="1" applyProtection="1">
      <alignment textRotation="45"/>
      <protection hidden="1"/>
    </xf>
    <xf numFmtId="0" fontId="6" fillId="4" borderId="5" xfId="0" applyFont="1" applyFill="1" applyBorder="1" applyAlignment="1" applyProtection="1">
      <alignment textRotation="45"/>
      <protection hidden="1"/>
    </xf>
    <xf numFmtId="166" fontId="5" fillId="4" borderId="2" xfId="0" applyNumberFormat="1" applyFont="1" applyFill="1" applyBorder="1" applyProtection="1">
      <protection hidden="1"/>
    </xf>
    <xf numFmtId="166" fontId="5" fillId="4" borderId="2" xfId="1" applyNumberFormat="1" applyFont="1" applyFill="1" applyBorder="1" applyProtection="1">
      <protection hidden="1"/>
    </xf>
    <xf numFmtId="166" fontId="5" fillId="4" borderId="0" xfId="0" applyNumberFormat="1" applyFont="1" applyFill="1" applyProtection="1">
      <protection hidden="1"/>
    </xf>
    <xf numFmtId="166" fontId="5" fillId="4" borderId="8" xfId="0" applyNumberFormat="1" applyFont="1" applyFill="1" applyBorder="1" applyProtection="1">
      <protection hidden="1"/>
    </xf>
    <xf numFmtId="166" fontId="6" fillId="4" borderId="8" xfId="0" applyNumberFormat="1" applyFont="1" applyFill="1" applyBorder="1" applyAlignment="1" applyProtection="1">
      <alignment horizontal="right"/>
      <protection hidden="1"/>
    </xf>
    <xf numFmtId="166" fontId="5" fillId="4" borderId="0" xfId="2" applyNumberFormat="1" applyFont="1" applyFill="1" applyProtection="1">
      <protection hidden="1"/>
    </xf>
    <xf numFmtId="0" fontId="5" fillId="4" borderId="2" xfId="0" applyFont="1" applyFill="1" applyBorder="1" applyProtection="1">
      <protection locked="0"/>
    </xf>
    <xf numFmtId="0" fontId="5" fillId="4" borderId="0" xfId="0" applyFont="1" applyFill="1" applyProtection="1">
      <protection locked="0"/>
    </xf>
    <xf numFmtId="0" fontId="5" fillId="4" borderId="8" xfId="0" applyFont="1" applyFill="1" applyBorder="1" applyProtection="1">
      <protection locked="0"/>
    </xf>
    <xf numFmtId="164" fontId="6" fillId="4" borderId="8" xfId="1" applyFont="1" applyFill="1" applyBorder="1" applyProtection="1">
      <protection locked="0"/>
    </xf>
    <xf numFmtId="166" fontId="5" fillId="4" borderId="0" xfId="0" applyNumberFormat="1" applyFont="1" applyFill="1" applyProtection="1">
      <protection locked="0"/>
    </xf>
    <xf numFmtId="169" fontId="5" fillId="4" borderId="2" xfId="2" applyNumberFormat="1" applyFont="1" applyFill="1" applyBorder="1" applyProtection="1">
      <protection hidden="1"/>
    </xf>
    <xf numFmtId="169" fontId="5" fillId="4" borderId="2" xfId="1" applyNumberFormat="1" applyFont="1" applyFill="1" applyBorder="1" applyProtection="1">
      <protection hidden="1"/>
    </xf>
    <xf numFmtId="169" fontId="5" fillId="4" borderId="0" xfId="2" applyNumberFormat="1" applyFont="1" applyFill="1" applyBorder="1" applyProtection="1">
      <protection hidden="1"/>
    </xf>
    <xf numFmtId="169" fontId="5" fillId="4" borderId="0" xfId="1" applyNumberFormat="1" applyFont="1" applyFill="1" applyBorder="1" applyProtection="1">
      <protection hidden="1"/>
    </xf>
    <xf numFmtId="169" fontId="5" fillId="4" borderId="0" xfId="0" applyNumberFormat="1" applyFont="1" applyFill="1" applyProtection="1">
      <protection hidden="1"/>
    </xf>
    <xf numFmtId="170" fontId="0" fillId="6" borderId="0" xfId="1" applyNumberFormat="1" applyFont="1" applyFill="1"/>
    <xf numFmtId="170" fontId="0" fillId="0" borderId="0" xfId="1" applyNumberFormat="1" applyFont="1"/>
    <xf numFmtId="170" fontId="0" fillId="0" borderId="0" xfId="1" applyNumberFormat="1" applyFont="1" applyFill="1"/>
    <xf numFmtId="170" fontId="0" fillId="6" borderId="0" xfId="1" quotePrefix="1" applyNumberFormat="1" applyFont="1" applyFill="1"/>
    <xf numFmtId="170" fontId="0" fillId="5" borderId="0" xfId="1" applyNumberFormat="1" applyFont="1" applyFill="1"/>
    <xf numFmtId="170" fontId="0" fillId="0" borderId="0" xfId="0" applyNumberFormat="1"/>
    <xf numFmtId="170" fontId="0" fillId="7" borderId="0" xfId="1" applyNumberFormat="1" applyFont="1" applyFill="1"/>
    <xf numFmtId="170" fontId="5" fillId="4" borderId="0" xfId="2" applyNumberFormat="1" applyFont="1" applyFill="1" applyBorder="1" applyProtection="1">
      <protection hidden="1"/>
    </xf>
    <xf numFmtId="170" fontId="5" fillId="4" borderId="0" xfId="1" applyNumberFormat="1" applyFont="1" applyFill="1" applyBorder="1" applyProtection="1">
      <protection hidden="1"/>
    </xf>
    <xf numFmtId="170" fontId="5" fillId="4" borderId="8" xfId="2" applyNumberFormat="1" applyFont="1" applyFill="1" applyBorder="1" applyProtection="1">
      <protection hidden="1"/>
    </xf>
    <xf numFmtId="170" fontId="5" fillId="4" borderId="8" xfId="1" applyNumberFormat="1" applyFont="1" applyFill="1" applyBorder="1" applyProtection="1">
      <protection hidden="1"/>
    </xf>
    <xf numFmtId="170" fontId="6" fillId="4" borderId="0" xfId="0" applyNumberFormat="1" applyFont="1" applyFill="1" applyProtection="1">
      <protection hidden="1"/>
    </xf>
    <xf numFmtId="166" fontId="0" fillId="4" borderId="0" xfId="0" applyNumberFormat="1" applyFill="1" applyAlignment="1" applyProtection="1">
      <alignment horizontal="center"/>
      <protection hidden="1"/>
    </xf>
  </cellXfs>
  <cellStyles count="4">
    <cellStyle name="Komma" xfId="2" builtinId="3"/>
    <cellStyle name="Procent" xfId="3" builtinId="5"/>
    <cellStyle name="Standaard" xfId="0" builtinId="0"/>
    <cellStyle name="Valuta" xfId="1" builtinId="4"/>
  </cellStyles>
  <dxfs count="0"/>
  <tableStyles count="0" defaultTableStyle="TableStyleMedium2" defaultPivotStyle="PivotStyleLight16"/>
  <colors>
    <mruColors>
      <color rgb="FF00863D"/>
      <color rgb="FF006EB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nl-NL" sz="3200" b="1">
                <a:solidFill>
                  <a:schemeClr val="accent6"/>
                </a:solidFill>
              </a:rPr>
              <a:t>Investering</a:t>
            </a:r>
            <a:endParaRPr lang="nl-NL" b="1">
              <a:solidFill>
                <a:schemeClr val="accent6"/>
              </a:solidFill>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nl-NL"/>
        </a:p>
      </c:txPr>
    </c:title>
    <c:autoTitleDeleted val="0"/>
    <c:plotArea>
      <c:layout>
        <c:manualLayout>
          <c:layoutTarget val="inner"/>
          <c:xMode val="edge"/>
          <c:yMode val="edge"/>
          <c:x val="7.2156461914660061E-2"/>
          <c:y val="0.15533324252742273"/>
          <c:w val="0.915037275208606"/>
          <c:h val="0.76520497668900012"/>
        </c:manualLayout>
      </c:layout>
      <c:barChart>
        <c:barDir val="col"/>
        <c:grouping val="clustered"/>
        <c:varyColors val="0"/>
        <c:ser>
          <c:idx val="0"/>
          <c:order val="0"/>
          <c:tx>
            <c:strRef>
              <c:f>Routekaart!$C$59</c:f>
              <c:strCache>
                <c:ptCount val="1"/>
                <c:pt idx="0">
                  <c:v>Investering per jaar</c:v>
                </c:pt>
              </c:strCache>
            </c:strRef>
          </c:tx>
          <c:spPr>
            <a:solidFill>
              <a:schemeClr val="accent1"/>
            </a:solidFill>
            <a:ln>
              <a:noFill/>
            </a:ln>
            <a:effectLst/>
          </c:spPr>
          <c:invertIfNegative val="0"/>
          <c:dLbls>
            <c:numFmt formatCode="&quot;€&quot;\ #,##0" sourceLinked="0"/>
            <c:spPr>
              <a:noFill/>
              <a:ln>
                <a:noFill/>
              </a:ln>
              <a:effectLst/>
            </c:spPr>
            <c:txPr>
              <a:bodyPr rot="0" spcFirstLastPara="1" vertOverflow="ellipsis" vert="horz" wrap="square" lIns="38100" tIns="19050" rIns="38100" bIns="19050" anchor="ctr" anchorCtr="1">
                <a:spAutoFit/>
              </a:bodyPr>
              <a:lstStyle/>
              <a:p>
                <a:pPr>
                  <a:defRPr sz="1600" b="0" i="0" u="none" strike="noStrike" kern="1200" baseline="0">
                    <a:solidFill>
                      <a:schemeClr val="tx1">
                        <a:lumMod val="75000"/>
                        <a:lumOff val="25000"/>
                      </a:schemeClr>
                    </a:solidFill>
                    <a:latin typeface="+mn-lt"/>
                    <a:ea typeface="+mn-ea"/>
                    <a:cs typeface="+mn-cs"/>
                  </a:defRPr>
                </a:pPr>
                <a:endParaRPr lang="nl-N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Routekaart!$K$57:$AB$57</c:f>
              <c:numCache>
                <c:formatCode>General</c:formatCode>
                <c:ptCount val="18"/>
                <c:pt idx="0">
                  <c:v>2023</c:v>
                </c:pt>
                <c:pt idx="1">
                  <c:v>2024</c:v>
                </c:pt>
                <c:pt idx="2">
                  <c:v>2025</c:v>
                </c:pt>
                <c:pt idx="3">
                  <c:v>2026</c:v>
                </c:pt>
                <c:pt idx="4">
                  <c:v>2027</c:v>
                </c:pt>
                <c:pt idx="5">
                  <c:v>2028</c:v>
                </c:pt>
                <c:pt idx="6">
                  <c:v>2029</c:v>
                </c:pt>
                <c:pt idx="7">
                  <c:v>2030</c:v>
                </c:pt>
                <c:pt idx="8">
                  <c:v>2031</c:v>
                </c:pt>
                <c:pt idx="9">
                  <c:v>2032</c:v>
                </c:pt>
                <c:pt idx="10">
                  <c:v>2033</c:v>
                </c:pt>
                <c:pt idx="11">
                  <c:v>2034</c:v>
                </c:pt>
                <c:pt idx="12">
                  <c:v>2035</c:v>
                </c:pt>
                <c:pt idx="13">
                  <c:v>2036</c:v>
                </c:pt>
                <c:pt idx="14">
                  <c:v>2037</c:v>
                </c:pt>
                <c:pt idx="15">
                  <c:v>2038</c:v>
                </c:pt>
                <c:pt idx="16">
                  <c:v>2039</c:v>
                </c:pt>
                <c:pt idx="17">
                  <c:v>2040</c:v>
                </c:pt>
              </c:numCache>
            </c:numRef>
          </c:cat>
          <c:val>
            <c:numRef>
              <c:f>Routekaart!$K$59:$AB$59</c:f>
              <c:numCache>
                <c:formatCode>_ [$€-413]\ * #,##0.00_ ;_ [$€-413]\ * \-#,##0.00_ ;_ [$€-413]\ * "-"??_ ;_ @_ </c:formatCode>
                <c:ptCount val="1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numCache>
            </c:numRef>
          </c:val>
          <c:extLst>
            <c:ext xmlns:c16="http://schemas.microsoft.com/office/drawing/2014/chart" uri="{C3380CC4-5D6E-409C-BE32-E72D297353CC}">
              <c16:uniqueId val="{00000006-61D0-4F60-9E01-995DAC49D114}"/>
            </c:ext>
          </c:extLst>
        </c:ser>
        <c:dLbls>
          <c:showLegendKey val="0"/>
          <c:showVal val="0"/>
          <c:showCatName val="0"/>
          <c:showSerName val="0"/>
          <c:showPercent val="0"/>
          <c:showBubbleSize val="0"/>
        </c:dLbls>
        <c:gapWidth val="150"/>
        <c:axId val="79147055"/>
        <c:axId val="79158095"/>
      </c:barChart>
      <c:lineChart>
        <c:grouping val="standard"/>
        <c:varyColors val="0"/>
        <c:ser>
          <c:idx val="1"/>
          <c:order val="1"/>
          <c:tx>
            <c:strRef>
              <c:f>Routekaart!$C$60</c:f>
              <c:strCache>
                <c:ptCount val="1"/>
                <c:pt idx="0">
                  <c:v>Cumulatief investering per jaar</c:v>
                </c:pt>
              </c:strCache>
            </c:strRef>
          </c:tx>
          <c:spPr>
            <a:ln w="28575" cap="rnd">
              <a:solidFill>
                <a:schemeClr val="accent2"/>
              </a:solidFill>
              <a:round/>
            </a:ln>
            <a:effectLst/>
          </c:spPr>
          <c:marker>
            <c:symbol val="none"/>
          </c:marker>
          <c:val>
            <c:numRef>
              <c:f>Routekaart!$K$60:$AB$60</c:f>
              <c:numCache>
                <c:formatCode>_ [$€-413]\ * #,##0.00_ ;_ [$€-413]\ * \-#,##0.00_ ;_ [$€-413]\ * "-"??_ ;_ @_ </c:formatCode>
                <c:ptCount val="1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numCache>
            </c:numRef>
          </c:val>
          <c:smooth val="0"/>
          <c:extLst>
            <c:ext xmlns:c16="http://schemas.microsoft.com/office/drawing/2014/chart" uri="{C3380CC4-5D6E-409C-BE32-E72D297353CC}">
              <c16:uniqueId val="{00000007-61D0-4F60-9E01-995DAC49D114}"/>
            </c:ext>
          </c:extLst>
        </c:ser>
        <c:dLbls>
          <c:showLegendKey val="0"/>
          <c:showVal val="0"/>
          <c:showCatName val="0"/>
          <c:showSerName val="0"/>
          <c:showPercent val="0"/>
          <c:showBubbleSize val="0"/>
        </c:dLbls>
        <c:marker val="1"/>
        <c:smooth val="0"/>
        <c:axId val="79147055"/>
        <c:axId val="79158095"/>
      </c:lineChart>
      <c:catAx>
        <c:axId val="7914705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endParaRPr lang="nl-NL"/>
          </a:p>
        </c:txPr>
        <c:crossAx val="79158095"/>
        <c:crosses val="autoZero"/>
        <c:auto val="1"/>
        <c:lblAlgn val="ctr"/>
        <c:lblOffset val="100"/>
        <c:noMultiLvlLbl val="0"/>
      </c:catAx>
      <c:valAx>
        <c:axId val="79158095"/>
        <c:scaling>
          <c:orientation val="minMax"/>
        </c:scaling>
        <c:delete val="0"/>
        <c:axPos val="l"/>
        <c:majorGridlines>
          <c:spPr>
            <a:ln w="9525" cap="flat" cmpd="sng" algn="ctr">
              <a:solidFill>
                <a:schemeClr val="tx1">
                  <a:lumMod val="15000"/>
                  <a:lumOff val="85000"/>
                </a:schemeClr>
              </a:solidFill>
              <a:round/>
            </a:ln>
            <a:effectLst/>
          </c:spPr>
        </c:majorGridlines>
        <c:numFmt formatCode="_ [$€-413]\ * #,##0_ ;_ [$€-413]\ * \-#,##0_ ;_ [$€-413]\ * &quot;-&quot;_ ;_ @_ " sourceLinked="0"/>
        <c:majorTickMark val="none"/>
        <c:minorTickMark val="none"/>
        <c:tickLblPos val="nextTo"/>
        <c:spPr>
          <a:noFill/>
          <a:ln>
            <a:noFill/>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endParaRPr lang="nl-NL"/>
          </a:p>
        </c:txPr>
        <c:crossAx val="79147055"/>
        <c:crosses val="autoZero"/>
        <c:crossBetween val="between"/>
      </c:valAx>
      <c:spPr>
        <a:noFill/>
        <a:ln>
          <a:noFill/>
        </a:ln>
        <a:effectLst/>
      </c:spPr>
    </c:plotArea>
    <c:legend>
      <c:legendPos val="b"/>
      <c:layout>
        <c:manualLayout>
          <c:xMode val="edge"/>
          <c:yMode val="edge"/>
          <c:x val="0.34952123185798523"/>
          <c:y val="9.1309779294106719E-2"/>
          <c:w val="0.32067800476375602"/>
          <c:h val="2.8883385725693149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nl-NL"/>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2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7" Type="http://schemas.openxmlformats.org/officeDocument/2006/relationships/image" Target="../media/image6.png"/><Relationship Id="rId2" Type="http://schemas.openxmlformats.org/officeDocument/2006/relationships/image" Target="../media/image1.png"/><Relationship Id="rId1" Type="http://schemas.openxmlformats.org/officeDocument/2006/relationships/chart" Target="../charts/chart1.xml"/><Relationship Id="rId6" Type="http://schemas.openxmlformats.org/officeDocument/2006/relationships/image" Target="../media/image5.png"/><Relationship Id="rId5" Type="http://schemas.openxmlformats.org/officeDocument/2006/relationships/image" Target="../media/image4.jpeg"/><Relationship Id="rId4"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2</xdr:col>
      <xdr:colOff>2</xdr:colOff>
      <xdr:row>0</xdr:row>
      <xdr:rowOff>169372</xdr:rowOff>
    </xdr:from>
    <xdr:to>
      <xdr:col>2</xdr:col>
      <xdr:colOff>5633066</xdr:colOff>
      <xdr:row>1</xdr:row>
      <xdr:rowOff>2325</xdr:rowOff>
    </xdr:to>
    <xdr:sp macro="" textlink="">
      <xdr:nvSpPr>
        <xdr:cNvPr id="12" name="Tekstvak 2">
          <a:extLst>
            <a:ext uri="{FF2B5EF4-FFF2-40B4-BE49-F238E27FC236}">
              <a16:creationId xmlns:a16="http://schemas.microsoft.com/office/drawing/2014/main" id="{7F611EFC-B443-C86F-E2AB-6329A2E64660}"/>
            </a:ext>
          </a:extLst>
        </xdr:cNvPr>
        <xdr:cNvSpPr txBox="1"/>
      </xdr:nvSpPr>
      <xdr:spPr>
        <a:xfrm>
          <a:off x="2642421" y="169372"/>
          <a:ext cx="5633064" cy="959566"/>
        </a:xfrm>
        <a:prstGeom prst="rect">
          <a:avLst/>
        </a:prstGeom>
        <a:solidFill>
          <a:srgbClr val="008A37"/>
        </a:solidFill>
      </xdr:spPr>
      <xdr:txBody>
        <a:bodyPr wrap="square">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lang="nl-NL" sz="2000" b="1">
              <a:solidFill>
                <a:schemeClr val="bg1"/>
              </a:solidFill>
              <a:latin typeface="inherit"/>
            </a:rPr>
            <a:t>WARMTEBOOST </a:t>
          </a:r>
        </a:p>
        <a:p>
          <a:r>
            <a:rPr lang="nl-NL" sz="2000">
              <a:solidFill>
                <a:schemeClr val="bg1"/>
              </a:solidFill>
              <a:latin typeface="inherit"/>
            </a:rPr>
            <a:t>INZICHT IN HET ENERGIEVERBRUIK</a:t>
          </a:r>
          <a:r>
            <a:rPr lang="nl-NL" sz="2800">
              <a:solidFill>
                <a:schemeClr val="bg1"/>
              </a:solidFill>
              <a:latin typeface="inherit"/>
            </a:rPr>
            <a:t> </a:t>
          </a:r>
          <a:r>
            <a:rPr lang="nl-NL" sz="2800" b="1">
              <a:solidFill>
                <a:schemeClr val="bg1"/>
              </a:solidFill>
              <a:latin typeface="inherit"/>
            </a:rPr>
            <a:t>			</a:t>
          </a:r>
        </a:p>
      </xdr:txBody>
    </xdr:sp>
    <xdr:clientData/>
  </xdr:twoCellAnchor>
  <xdr:twoCellAnchor>
    <xdr:from>
      <xdr:col>2</xdr:col>
      <xdr:colOff>20683</xdr:colOff>
      <xdr:row>56</xdr:row>
      <xdr:rowOff>22132</xdr:rowOff>
    </xdr:from>
    <xdr:to>
      <xdr:col>2</xdr:col>
      <xdr:colOff>5640085</xdr:colOff>
      <xdr:row>56</xdr:row>
      <xdr:rowOff>790062</xdr:rowOff>
    </xdr:to>
    <xdr:sp macro="" textlink="">
      <xdr:nvSpPr>
        <xdr:cNvPr id="64" name="Tekstvak 6">
          <a:extLst>
            <a:ext uri="{FF2B5EF4-FFF2-40B4-BE49-F238E27FC236}">
              <a16:creationId xmlns:a16="http://schemas.microsoft.com/office/drawing/2014/main" id="{86EA3BE9-339A-9DD2-CE7A-2DEBACA83CBA}"/>
            </a:ext>
          </a:extLst>
        </xdr:cNvPr>
        <xdr:cNvSpPr txBox="1"/>
      </xdr:nvSpPr>
      <xdr:spPr>
        <a:xfrm>
          <a:off x="2343071" y="17220643"/>
          <a:ext cx="5619402" cy="767930"/>
        </a:xfrm>
        <a:prstGeom prst="rect">
          <a:avLst/>
        </a:prstGeom>
        <a:solidFill>
          <a:srgbClr val="FFB200"/>
        </a:solidFill>
      </xdr:spPr>
      <xdr:txBody>
        <a:bodyPr wrap="square">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lang="nl-NL" sz="2000" b="1">
              <a:solidFill>
                <a:schemeClr val="bg1"/>
              </a:solidFill>
              <a:latin typeface="inherit"/>
            </a:rPr>
            <a:t>PRIORITEREN,</a:t>
          </a:r>
          <a:r>
            <a:rPr lang="nl-NL" sz="2000" b="1" baseline="0">
              <a:solidFill>
                <a:schemeClr val="bg1"/>
              </a:solidFill>
              <a:latin typeface="inherit"/>
            </a:rPr>
            <a:t> PLANNEN EN INZICHT</a:t>
          </a:r>
          <a:endParaRPr lang="nl-NL" sz="2000" b="1">
            <a:solidFill>
              <a:schemeClr val="bg1"/>
            </a:solidFill>
            <a:latin typeface="inherit"/>
          </a:endParaRPr>
        </a:p>
        <a:p>
          <a:r>
            <a:rPr lang="nl-NL" sz="2000" b="0">
              <a:solidFill>
                <a:schemeClr val="bg1"/>
              </a:solidFill>
              <a:latin typeface="inherit"/>
            </a:rPr>
            <a:t>INVESTERING </a:t>
          </a:r>
        </a:p>
        <a:p>
          <a:endParaRPr lang="nl-NL" sz="2000" b="0">
            <a:solidFill>
              <a:schemeClr val="bg1"/>
            </a:solidFill>
            <a:latin typeface="inherit"/>
          </a:endParaRPr>
        </a:p>
      </xdr:txBody>
    </xdr:sp>
    <xdr:clientData/>
  </xdr:twoCellAnchor>
  <xdr:twoCellAnchor>
    <xdr:from>
      <xdr:col>2</xdr:col>
      <xdr:colOff>1</xdr:colOff>
      <xdr:row>11</xdr:row>
      <xdr:rowOff>2635</xdr:rowOff>
    </xdr:from>
    <xdr:to>
      <xdr:col>2</xdr:col>
      <xdr:colOff>5556865</xdr:colOff>
      <xdr:row>11</xdr:row>
      <xdr:rowOff>765217</xdr:rowOff>
    </xdr:to>
    <xdr:sp macro="" textlink="">
      <xdr:nvSpPr>
        <xdr:cNvPr id="66" name="Tekstvak 5">
          <a:extLst>
            <a:ext uri="{FF2B5EF4-FFF2-40B4-BE49-F238E27FC236}">
              <a16:creationId xmlns:a16="http://schemas.microsoft.com/office/drawing/2014/main" id="{FAC5C6E6-50A5-62F2-5A50-5F73D449C68D}"/>
            </a:ext>
          </a:extLst>
        </xdr:cNvPr>
        <xdr:cNvSpPr txBox="1"/>
      </xdr:nvSpPr>
      <xdr:spPr>
        <a:xfrm>
          <a:off x="2563092" y="4193635"/>
          <a:ext cx="5556864" cy="762582"/>
        </a:xfrm>
        <a:prstGeom prst="rect">
          <a:avLst/>
        </a:prstGeom>
        <a:solidFill>
          <a:srgbClr val="FE0000"/>
        </a:solidFill>
      </xdr:spPr>
      <xdr:txBody>
        <a:bodyPr wrap="square">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lang="nl-NL" sz="2000" b="1">
              <a:solidFill>
                <a:schemeClr val="bg1"/>
              </a:solidFill>
              <a:latin typeface="inherit"/>
            </a:rPr>
            <a:t>VERDUURZAMING REALISEREN!</a:t>
          </a:r>
        </a:p>
        <a:p>
          <a:r>
            <a:rPr lang="nl-NL" sz="2000">
              <a:solidFill>
                <a:schemeClr val="bg1"/>
              </a:solidFill>
              <a:latin typeface="inherit"/>
            </a:rPr>
            <a:t>VERDUURZAMINGSMAATREGEL</a:t>
          </a:r>
        </a:p>
      </xdr:txBody>
    </xdr:sp>
    <xdr:clientData/>
  </xdr:twoCellAnchor>
  <xdr:twoCellAnchor>
    <xdr:from>
      <xdr:col>1</xdr:col>
      <xdr:colOff>14008</xdr:colOff>
      <xdr:row>11</xdr:row>
      <xdr:rowOff>22765</xdr:rowOff>
    </xdr:from>
    <xdr:to>
      <xdr:col>2</xdr:col>
      <xdr:colOff>19174</xdr:colOff>
      <xdr:row>11</xdr:row>
      <xdr:rowOff>782198</xdr:rowOff>
    </xdr:to>
    <xdr:sp macro="" textlink="">
      <xdr:nvSpPr>
        <xdr:cNvPr id="24" name="Tekstvak 2">
          <a:extLst>
            <a:ext uri="{FF2B5EF4-FFF2-40B4-BE49-F238E27FC236}">
              <a16:creationId xmlns:a16="http://schemas.microsoft.com/office/drawing/2014/main" id="{A4F402AE-A52D-1C92-36AB-AFF303C43173}"/>
            </a:ext>
          </a:extLst>
        </xdr:cNvPr>
        <xdr:cNvSpPr txBox="1"/>
      </xdr:nvSpPr>
      <xdr:spPr>
        <a:xfrm>
          <a:off x="826434" y="3706699"/>
          <a:ext cx="1826122" cy="759433"/>
        </a:xfrm>
        <a:prstGeom prst="rect">
          <a:avLst/>
        </a:prstGeom>
        <a:solidFill>
          <a:srgbClr val="006EB5"/>
        </a:solidFill>
      </xdr:spPr>
      <xdr:txBody>
        <a:bodyPr wrap="square" anchor="t">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l"/>
          <a:r>
            <a:rPr lang="nl-NL" sz="2000" b="1">
              <a:solidFill>
                <a:schemeClr val="bg1"/>
              </a:solidFill>
              <a:latin typeface="inherit"/>
            </a:rPr>
            <a:t>AAN</a:t>
          </a:r>
          <a:r>
            <a:rPr lang="nl-NL" sz="2000" b="1" baseline="0">
              <a:solidFill>
                <a:schemeClr val="bg1"/>
              </a:solidFill>
              <a:latin typeface="inherit"/>
            </a:rPr>
            <a:t> DE SLAG!</a:t>
          </a:r>
          <a:endParaRPr lang="nl-NL" sz="2000" b="1">
            <a:solidFill>
              <a:schemeClr val="bg1"/>
            </a:solidFill>
            <a:latin typeface="inherit"/>
          </a:endParaRPr>
        </a:p>
        <a:p>
          <a:pPr algn="l"/>
          <a:r>
            <a:rPr lang="nl-NL" sz="2000" b="0">
              <a:solidFill>
                <a:schemeClr val="bg1"/>
              </a:solidFill>
              <a:latin typeface="inherit"/>
            </a:rPr>
            <a:t>CATEGORIE</a:t>
          </a:r>
        </a:p>
      </xdr:txBody>
    </xdr:sp>
    <xdr:clientData/>
  </xdr:twoCellAnchor>
  <xdr:twoCellAnchor>
    <xdr:from>
      <xdr:col>8</xdr:col>
      <xdr:colOff>98051</xdr:colOff>
      <xdr:row>0</xdr:row>
      <xdr:rowOff>95469</xdr:rowOff>
    </xdr:from>
    <xdr:to>
      <xdr:col>18</xdr:col>
      <xdr:colOff>892970</xdr:colOff>
      <xdr:row>9</xdr:row>
      <xdr:rowOff>133944</xdr:rowOff>
    </xdr:to>
    <xdr:sp macro="" textlink="">
      <xdr:nvSpPr>
        <xdr:cNvPr id="1507" name="Tekstvak 2">
          <a:extLst>
            <a:ext uri="{FF2B5EF4-FFF2-40B4-BE49-F238E27FC236}">
              <a16:creationId xmlns:a16="http://schemas.microsoft.com/office/drawing/2014/main" id="{FACD0049-B73E-459C-4CA8-BB75C72350FE}"/>
            </a:ext>
          </a:extLst>
        </xdr:cNvPr>
        <xdr:cNvSpPr txBox="1"/>
      </xdr:nvSpPr>
      <xdr:spPr>
        <a:xfrm>
          <a:off x="17942543" y="95469"/>
          <a:ext cx="10305036" cy="3372225"/>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800" b="1" i="0">
              <a:solidFill>
                <a:sysClr val="windowText" lastClr="000000"/>
              </a:solidFill>
              <a:effectLst/>
              <a:latin typeface="Barlow" panose="00000500000000000000" pitchFamily="2" charset="0"/>
              <a:ea typeface="+mn-ea"/>
              <a:cs typeface="+mn-cs"/>
            </a:rPr>
            <a:t>Toelichting gebruik Routekaart:</a:t>
          </a:r>
        </a:p>
        <a:p>
          <a:pPr marL="285750" marR="0" lvl="0" indent="-2857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nl-NL" sz="1400" i="0">
              <a:solidFill>
                <a:sysClr val="windowText" lastClr="000000"/>
              </a:solidFill>
              <a:effectLst/>
              <a:latin typeface="Barlow" panose="00000500000000000000" pitchFamily="2" charset="0"/>
              <a:ea typeface="+mn-ea"/>
              <a:cs typeface="+mn-cs"/>
            </a:rPr>
            <a:t>Getoonde investeringskosten en besparingen zijn </a:t>
          </a:r>
          <a:r>
            <a:rPr lang="nl-NL" sz="1400" i="1">
              <a:solidFill>
                <a:sysClr val="windowText" lastClr="000000"/>
              </a:solidFill>
              <a:effectLst/>
              <a:latin typeface="Barlow" panose="00000500000000000000" pitchFamily="2" charset="0"/>
              <a:ea typeface="+mn-ea"/>
              <a:cs typeface="+mn-cs"/>
            </a:rPr>
            <a:t>indicatief. </a:t>
          </a:r>
          <a:r>
            <a:rPr lang="nl-NL" sz="1400" i="0">
              <a:solidFill>
                <a:sysClr val="windowText" lastClr="000000"/>
              </a:solidFill>
              <a:effectLst/>
              <a:latin typeface="Barlow" panose="00000500000000000000" pitchFamily="2" charset="0"/>
              <a:ea typeface="+mn-ea"/>
              <a:cs typeface="+mn-cs"/>
            </a:rPr>
            <a:t>De werkelijke kosten(-besparingen) zijn afhankelijk van de specifieke (uitgangs-)situatie, het praktisch gebruik en de combinatie van maatregelen. Aan dit overzicht kunnen geen rechten worden ontleend.</a:t>
          </a:r>
        </a:p>
        <a:p>
          <a:pPr marL="285750" lvl="0" indent="-285750">
            <a:buFont typeface="Arial" panose="020B0604020202020204" pitchFamily="34" charset="0"/>
            <a:buChar char="•"/>
          </a:pPr>
          <a:r>
            <a:rPr lang="nl-NL" sz="1400" i="0">
              <a:solidFill>
                <a:sysClr val="windowText" lastClr="000000"/>
              </a:solidFill>
              <a:effectLst/>
              <a:latin typeface="Barlow" panose="00000500000000000000" pitchFamily="2" charset="0"/>
              <a:ea typeface="+mn-ea"/>
              <a:cs typeface="+mn-cs"/>
            </a:rPr>
            <a:t>Besparingen van</a:t>
          </a:r>
          <a:r>
            <a:rPr lang="nl-NL" sz="1400" i="0" baseline="0">
              <a:solidFill>
                <a:sysClr val="windowText" lastClr="000000"/>
              </a:solidFill>
              <a:effectLst/>
              <a:latin typeface="Barlow" panose="00000500000000000000" pitchFamily="2" charset="0"/>
              <a:ea typeface="+mn-ea"/>
              <a:cs typeface="+mn-cs"/>
            </a:rPr>
            <a:t> meerdere maatregelen</a:t>
          </a:r>
          <a:r>
            <a:rPr lang="nl-NL" sz="1400" i="0">
              <a:solidFill>
                <a:sysClr val="windowText" lastClr="000000"/>
              </a:solidFill>
              <a:effectLst/>
              <a:latin typeface="Barlow" panose="00000500000000000000" pitchFamily="2" charset="0"/>
              <a:ea typeface="+mn-ea"/>
              <a:cs typeface="+mn-cs"/>
            </a:rPr>
            <a:t> kunnen niet bij elkaar opgeteld worden, omdat zij elkaar onderling beïnvloeden. In praktijk zal de gecombineerde besparing altijd lager liggen.</a:t>
          </a:r>
        </a:p>
        <a:p>
          <a:pPr marL="285750" lvl="0" indent="-285750">
            <a:buFont typeface="Arial" panose="020B0604020202020204" pitchFamily="34" charset="0"/>
            <a:buChar char="•"/>
          </a:pPr>
          <a:r>
            <a:rPr lang="nl-NL" sz="1400" i="0">
              <a:solidFill>
                <a:sysClr val="windowText" lastClr="000000"/>
              </a:solidFill>
              <a:effectLst/>
              <a:latin typeface="Barlow" panose="00000500000000000000" pitchFamily="2" charset="0"/>
              <a:ea typeface="+mn-ea"/>
              <a:cs typeface="+mn-cs"/>
            </a:rPr>
            <a:t>De getoonde kosteneffecten per</a:t>
          </a:r>
          <a:r>
            <a:rPr lang="nl-NL" sz="1400" i="0" baseline="0">
              <a:solidFill>
                <a:sysClr val="windowText" lastClr="000000"/>
              </a:solidFill>
              <a:effectLst/>
              <a:latin typeface="Barlow" panose="00000500000000000000" pitchFamily="2" charset="0"/>
              <a:ea typeface="+mn-ea"/>
              <a:cs typeface="+mn-cs"/>
            </a:rPr>
            <a:t> maatregel</a:t>
          </a:r>
          <a:r>
            <a:rPr lang="nl-NL" sz="1400" i="0">
              <a:solidFill>
                <a:sysClr val="windowText" lastClr="000000"/>
              </a:solidFill>
              <a:effectLst/>
              <a:latin typeface="Barlow" panose="00000500000000000000" pitchFamily="2" charset="0"/>
              <a:ea typeface="+mn-ea"/>
              <a:cs typeface="+mn-cs"/>
            </a:rPr>
            <a:t> zijn gerekend over </a:t>
          </a:r>
          <a:r>
            <a:rPr lang="nl-NL" sz="1400" i="0" baseline="0">
              <a:solidFill>
                <a:sysClr val="windowText" lastClr="000000"/>
              </a:solidFill>
              <a:effectLst/>
              <a:latin typeface="Barlow" panose="00000500000000000000" pitchFamily="2" charset="0"/>
              <a:ea typeface="+mn-ea"/>
              <a:cs typeface="+mn-cs"/>
            </a:rPr>
            <a:t>het totaal aan oppervlakte van het gebouw dat samenhangt met de maatregel.  (bijvoorbeeld: je selecteert één glasmaatregel, dan zijn de uitkomsten gerekend over het totaal aan glasoppervlak). Indien een maatregel in praktijk op een beperkt deel van het oppervlak  van toepassing is, dan dien je dit zelf om te rekenen. </a:t>
          </a:r>
        </a:p>
        <a:p>
          <a:pPr marL="285750" lvl="0" indent="-285750">
            <a:buFont typeface="Arial" panose="020B0604020202020204" pitchFamily="34" charset="0"/>
            <a:buChar char="•"/>
          </a:pPr>
          <a:r>
            <a:rPr lang="nl-NL" sz="1400" i="0" baseline="0">
              <a:solidFill>
                <a:sysClr val="windowText" lastClr="000000"/>
              </a:solidFill>
              <a:effectLst/>
              <a:latin typeface="Barlow" panose="00000500000000000000" pitchFamily="2" charset="0"/>
              <a:ea typeface="+mn-ea"/>
              <a:cs typeface="+mn-cs"/>
            </a:rPr>
            <a:t>Voor het bepalen van geveloppervlakken is gewerkt met vormfactoren. Voor de dichte geveldelen is aangehouden een omrekenfactor van 54% (de dichte gevel = 54% van het vloeroppervlak). Voor de glasdelen is gerekend met 11%. De totale gevel (dicht+glas) = 63% van het vloeroppervlak.</a:t>
          </a:r>
          <a:endParaRPr lang="nl-NL" sz="1400" i="0">
            <a:solidFill>
              <a:sysClr val="windowText" lastClr="000000"/>
            </a:solidFill>
            <a:effectLst/>
            <a:latin typeface="Barlow" panose="00000500000000000000" pitchFamily="2" charset="0"/>
            <a:ea typeface="+mn-ea"/>
            <a:cs typeface="+mn-cs"/>
          </a:endParaRPr>
        </a:p>
        <a:p>
          <a:pPr marL="285750" indent="-285750">
            <a:buFont typeface="Arial" panose="020B0604020202020204" pitchFamily="34" charset="0"/>
            <a:buChar char="•"/>
          </a:pPr>
          <a:r>
            <a:rPr lang="nl-NL" sz="1400" i="0">
              <a:solidFill>
                <a:sysClr val="windowText" lastClr="000000"/>
              </a:solidFill>
              <a:effectLst/>
              <a:latin typeface="Barlow" panose="00000500000000000000" pitchFamily="2" charset="0"/>
              <a:ea typeface="+mn-ea"/>
              <a:cs typeface="+mn-cs"/>
            </a:rPr>
            <a:t>Niet alle maatregelen zijn technisch of energetisch te combineren. Bij een stapeling van maatregelen in verschillende categorieen is het aan te raden advies in te winnen bij een installatie adviseur of bouwkundige. </a:t>
          </a:r>
        </a:p>
        <a:p>
          <a:endParaRPr lang="nl-NL" sz="1100"/>
        </a:p>
      </xdr:txBody>
    </xdr:sp>
    <xdr:clientData/>
  </xdr:twoCellAnchor>
  <xdr:twoCellAnchor>
    <xdr:from>
      <xdr:col>11</xdr:col>
      <xdr:colOff>95248</xdr:colOff>
      <xdr:row>14</xdr:row>
      <xdr:rowOff>51954</xdr:rowOff>
    </xdr:from>
    <xdr:to>
      <xdr:col>22</xdr:col>
      <xdr:colOff>138545</xdr:colOff>
      <xdr:row>52</xdr:row>
      <xdr:rowOff>138546</xdr:rowOff>
    </xdr:to>
    <xdr:graphicFrame macro="">
      <xdr:nvGraphicFramePr>
        <xdr:cNvPr id="1163" name="Grafiek 4">
          <a:extLst>
            <a:ext uri="{FF2B5EF4-FFF2-40B4-BE49-F238E27FC236}">
              <a16:creationId xmlns:a16="http://schemas.microsoft.com/office/drawing/2014/main" id="{500455FB-93B5-20A6-3F24-444496EEB96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8505657</xdr:colOff>
      <xdr:row>0</xdr:row>
      <xdr:rowOff>101779</xdr:rowOff>
    </xdr:from>
    <xdr:to>
      <xdr:col>7</xdr:col>
      <xdr:colOff>719394</xdr:colOff>
      <xdr:row>0</xdr:row>
      <xdr:rowOff>1043660</xdr:rowOff>
    </xdr:to>
    <xdr:grpSp>
      <xdr:nvGrpSpPr>
        <xdr:cNvPr id="4" name="Groep 3">
          <a:extLst>
            <a:ext uri="{FF2B5EF4-FFF2-40B4-BE49-F238E27FC236}">
              <a16:creationId xmlns:a16="http://schemas.microsoft.com/office/drawing/2014/main" id="{89697DAF-95BB-8759-28EA-05DB27702562}"/>
            </a:ext>
          </a:extLst>
        </xdr:cNvPr>
        <xdr:cNvGrpSpPr/>
      </xdr:nvGrpSpPr>
      <xdr:grpSpPr>
        <a:xfrm>
          <a:off x="11062368" y="101779"/>
          <a:ext cx="6618210" cy="941881"/>
          <a:chOff x="11062368" y="101779"/>
          <a:chExt cx="6618210" cy="941881"/>
        </a:xfrm>
      </xdr:grpSpPr>
      <xdr:grpSp>
        <xdr:nvGrpSpPr>
          <xdr:cNvPr id="25" name="Groep 24">
            <a:extLst>
              <a:ext uri="{FF2B5EF4-FFF2-40B4-BE49-F238E27FC236}">
                <a16:creationId xmlns:a16="http://schemas.microsoft.com/office/drawing/2014/main" id="{ECD212F7-53B7-6CF1-C845-2395652EB72E}"/>
              </a:ext>
            </a:extLst>
          </xdr:cNvPr>
          <xdr:cNvGrpSpPr/>
        </xdr:nvGrpSpPr>
        <xdr:grpSpPr>
          <a:xfrm>
            <a:off x="11319889" y="101779"/>
            <a:ext cx="6360689" cy="941881"/>
            <a:chOff x="8394638" y="182322"/>
            <a:chExt cx="6486018" cy="946513"/>
          </a:xfrm>
        </xdr:grpSpPr>
        <xdr:pic>
          <xdr:nvPicPr>
            <xdr:cNvPr id="13" name="Picture 6" descr="Bericht LSA bewoners bekijken">
              <a:extLst>
                <a:ext uri="{FF2B5EF4-FFF2-40B4-BE49-F238E27FC236}">
                  <a16:creationId xmlns:a16="http://schemas.microsoft.com/office/drawing/2014/main" id="{3E607388-CB01-3585-27D0-DB31B73B68B9}"/>
                </a:ext>
              </a:extLst>
            </xdr:cNvPr>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22592" t="10897" r="16060" b="10301"/>
            <a:stretch/>
          </xdr:blipFill>
          <xdr:spPr bwMode="auto">
            <a:xfrm>
              <a:off x="10000074" y="285613"/>
              <a:ext cx="899750" cy="727650"/>
            </a:xfrm>
            <a:prstGeom prst="rect">
              <a:avLst/>
            </a:prstGeom>
            <a:noFill/>
            <a:extLst>
              <a:ext uri="{909E8E84-426E-40DD-AFC4-6F175D3DCCD1}">
                <a14:hiddenFill xmlns:a14="http://schemas.microsoft.com/office/drawing/2010/main">
                  <a:solidFill>
                    <a:srgbClr val="FFFFFF"/>
                  </a:solidFill>
                </a14:hiddenFill>
              </a:ext>
            </a:extLst>
          </xdr:spPr>
        </xdr:pic>
        <xdr:pic>
          <xdr:nvPicPr>
            <xdr:cNvPr id="14" name="Picture 2" descr="Bericht KNHM foundation bekijken">
              <a:extLst>
                <a:ext uri="{FF2B5EF4-FFF2-40B4-BE49-F238E27FC236}">
                  <a16:creationId xmlns:a16="http://schemas.microsoft.com/office/drawing/2014/main" id="{C43348D2-E35D-4923-0BDC-F19587666DB6}"/>
                </a:ext>
              </a:extLst>
            </xdr:cNvPr>
            <xdr:cNvPicPr>
              <a:picLocks noChangeAspect="1" noChangeArrowheads="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11665" t="17157" r="11075" b="11893"/>
            <a:stretch/>
          </xdr:blipFill>
          <xdr:spPr bwMode="auto">
            <a:xfrm>
              <a:off x="8394638" y="283217"/>
              <a:ext cx="1429437" cy="845618"/>
            </a:xfrm>
            <a:prstGeom prst="rect">
              <a:avLst/>
            </a:prstGeom>
            <a:noFill/>
            <a:extLst>
              <a:ext uri="{909E8E84-426E-40DD-AFC4-6F175D3DCCD1}">
                <a14:hiddenFill xmlns:a14="http://schemas.microsoft.com/office/drawing/2010/main">
                  <a:solidFill>
                    <a:srgbClr val="FFFFFF"/>
                  </a:solidFill>
                </a14:hiddenFill>
              </a:ext>
            </a:extLst>
          </xdr:spPr>
        </xdr:pic>
        <xdr:pic>
          <xdr:nvPicPr>
            <xdr:cNvPr id="15" name="Picture 4" descr="Bericht Landelijke Vereniging voor Kleine Kernen (LVKK) bekijken">
              <a:extLst>
                <a:ext uri="{FF2B5EF4-FFF2-40B4-BE49-F238E27FC236}">
                  <a16:creationId xmlns:a16="http://schemas.microsoft.com/office/drawing/2014/main" id="{4B2DD480-A446-5DB9-DFA3-F910A88A7A1D}"/>
                </a:ext>
              </a:extLst>
            </xdr:cNvPr>
            <xdr:cNvPicPr>
              <a:picLocks noChangeAspect="1" noChangeArrowheads="1"/>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l="17120" t="9926" r="15847" b="13915"/>
            <a:stretch/>
          </xdr:blipFill>
          <xdr:spPr bwMode="auto">
            <a:xfrm>
              <a:off x="10912353" y="267715"/>
              <a:ext cx="939507" cy="710576"/>
            </a:xfrm>
            <a:prstGeom prst="rect">
              <a:avLst/>
            </a:prstGeom>
            <a:noFill/>
            <a:extLst>
              <a:ext uri="{909E8E84-426E-40DD-AFC4-6F175D3DCCD1}">
                <a14:hiddenFill xmlns:a14="http://schemas.microsoft.com/office/drawing/2010/main">
                  <a:solidFill>
                    <a:srgbClr val="FFFFFF"/>
                  </a:solidFill>
                </a14:hiddenFill>
              </a:ext>
            </a:extLst>
          </xdr:spPr>
        </xdr:pic>
        <xdr:pic>
          <xdr:nvPicPr>
            <xdr:cNvPr id="16" name="Picture 2" descr="Logo's | Oranje Fonds">
              <a:extLst>
                <a:ext uri="{FF2B5EF4-FFF2-40B4-BE49-F238E27FC236}">
                  <a16:creationId xmlns:a16="http://schemas.microsoft.com/office/drawing/2014/main" id="{6D3CE96D-1532-C758-EBFC-7B0A9B5AF111}"/>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12075930" y="292279"/>
              <a:ext cx="1122441" cy="678763"/>
            </a:xfrm>
            <a:prstGeom prst="rect">
              <a:avLst/>
            </a:prstGeom>
            <a:noFill/>
            <a:extLst>
              <a:ext uri="{909E8E84-426E-40DD-AFC4-6F175D3DCCD1}">
                <a14:hiddenFill xmlns:a14="http://schemas.microsoft.com/office/drawing/2010/main">
                  <a:solidFill>
                    <a:srgbClr val="FFFFFF"/>
                  </a:solidFill>
                </a14:hiddenFill>
              </a:ext>
            </a:extLst>
          </xdr:spPr>
        </xdr:pic>
        <xdr:pic>
          <xdr:nvPicPr>
            <xdr:cNvPr id="17" name="Picture 2" descr="Image">
              <a:extLst>
                <a:ext uri="{FF2B5EF4-FFF2-40B4-BE49-F238E27FC236}">
                  <a16:creationId xmlns:a16="http://schemas.microsoft.com/office/drawing/2014/main" id="{38EFE56F-3502-4B56-0417-9DB03F9B9C6B}"/>
                </a:ext>
              </a:extLst>
            </xdr:cNvPr>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13399697" y="182322"/>
              <a:ext cx="1480959" cy="903862"/>
            </a:xfrm>
            <a:prstGeom prst="rect">
              <a:avLst/>
            </a:prstGeom>
            <a:noFill/>
            <a:extLst>
              <a:ext uri="{909E8E84-426E-40DD-AFC4-6F175D3DCCD1}">
                <a14:hiddenFill xmlns:a14="http://schemas.microsoft.com/office/drawing/2010/main">
                  <a:solidFill>
                    <a:srgbClr val="FFFFFF"/>
                  </a:solidFill>
                </a14:hiddenFill>
              </a:ext>
            </a:extLst>
          </xdr:spPr>
        </xdr:pic>
      </xdr:grpSp>
      <xdr:pic>
        <xdr:nvPicPr>
          <xdr:cNvPr id="3" name="Afbeelding 2">
            <a:extLst>
              <a:ext uri="{FF2B5EF4-FFF2-40B4-BE49-F238E27FC236}">
                <a16:creationId xmlns:a16="http://schemas.microsoft.com/office/drawing/2014/main" id="{24CB36EF-E687-AEED-43BF-9884A2EDF040}"/>
              </a:ext>
            </a:extLst>
          </xdr:cNvPr>
          <xdr:cNvPicPr>
            <a:picLocks noChangeAspect="1"/>
          </xdr:cNvPicPr>
        </xdr:nvPicPr>
        <xdr:blipFill rotWithShape="1">
          <a:blip xmlns:r="http://schemas.openxmlformats.org/officeDocument/2006/relationships" r:embed="rId7" cstate="print">
            <a:extLst>
              <a:ext uri="{28A0092B-C50C-407E-A947-70E740481C1C}">
                <a14:useLocalDpi xmlns:a14="http://schemas.microsoft.com/office/drawing/2010/main" val="0"/>
              </a:ext>
            </a:extLst>
          </a:blip>
          <a:srcRect l="9503" t="16393" r="12429" b="11477"/>
          <a:stretch/>
        </xdr:blipFill>
        <xdr:spPr>
          <a:xfrm>
            <a:off x="11062368" y="233946"/>
            <a:ext cx="1921712" cy="735263"/>
          </a:xfrm>
          <a:prstGeom prst="rect">
            <a:avLst/>
          </a:prstGeom>
        </xdr:spPr>
      </xdr:pic>
    </xdr:grpSp>
    <xdr:clientData/>
  </xdr:twoCellAnchor>
</xdr:wsDr>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ebextensions/_rels/taskpanes.xml.rels><?xml version="1.0" encoding="UTF-8" standalone="yes"?>
<Relationships xmlns="http://schemas.openxmlformats.org/package/2006/relationships"><Relationship Id="rId1" Type="http://schemas.microsoft.com/office/2011/relationships/webextension" Target="webextension1.xml"/></Relationships>
</file>

<file path=xl/webextensions/taskpanes.xml><?xml version="1.0" encoding="utf-8"?>
<wetp:taskpanes xmlns:wetp="http://schemas.microsoft.com/office/webextensions/taskpanes/2010/11">
  <wetp:taskpane dockstate="right" visibility="0" width="350" row="5">
    <wetp:webextensionref xmlns:r="http://schemas.openxmlformats.org/officeDocument/2006/relationships" r:id="rId1"/>
  </wetp:taskpane>
</wetp:taskpanes>
</file>

<file path=xl/webextensions/webextension1.xml><?xml version="1.0" encoding="utf-8"?>
<we:webextension xmlns:we="http://schemas.microsoft.com/office/webextensions/webextension/2010/11" id="{73C7A400-C0AE-42D3-B75F-997079B2C3D9}">
  <we:reference id="wa104051163" version="1.2.0.3" store="nl-NL" storeType="OMEX"/>
  <we:alternateReferences>
    <we:reference id="WA104051163" version="1.2.0.3" store="WA104051163" storeType="OMEX"/>
  </we:alternateReferences>
  <we:properties/>
  <we:bindings/>
  <we:snapshot xmlns:r="http://schemas.openxmlformats.org/officeDocument/2006/relationships"/>
  <we:extLst>
    <a:ext xmlns:a="http://schemas.openxmlformats.org/drawingml/2006/main" uri="{D87F86FE-615C-45B5-9D79-34F1136793EB}">
      <we:containsCustomFunctions/>
    </a:ext>
  </we:extLst>
</we:webextension>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FD55D4-AC3C-4BC1-9EB6-B238A83B1146}">
  <dimension ref="A1:AE66"/>
  <sheetViews>
    <sheetView tabSelected="1" zoomScale="57" zoomScaleNormal="57" workbookViewId="0">
      <pane xSplit="3" ySplit="12" topLeftCell="D13" activePane="bottomRight" state="frozen"/>
      <selection pane="topRight" activeCell="A35" sqref="A35:XFD35"/>
      <selection pane="bottomLeft" activeCell="A35" sqref="A35:XFD35"/>
      <selection pane="bottomRight" activeCell="F18" sqref="F18"/>
    </sheetView>
  </sheetViews>
  <sheetFormatPr defaultColWidth="9.140625" defaultRowHeight="15"/>
  <cols>
    <col min="1" max="1" width="11.85546875" style="15" customWidth="1"/>
    <col min="2" max="2" width="26.5703125" style="15" customWidth="1"/>
    <col min="3" max="3" width="129.7109375" style="15" bestFit="1" customWidth="1"/>
    <col min="4" max="4" width="23" style="15" bestFit="1" customWidth="1"/>
    <col min="5" max="5" width="23.85546875" style="15" bestFit="1" customWidth="1"/>
    <col min="6" max="6" width="20.42578125" style="15" customWidth="1"/>
    <col min="7" max="7" width="18.85546875" style="15" customWidth="1"/>
    <col min="8" max="8" width="13.28515625" style="15" customWidth="1"/>
    <col min="9" max="9" width="13" style="15" customWidth="1"/>
    <col min="10" max="10" width="3" style="15" customWidth="1"/>
    <col min="11" max="11" width="15.85546875" style="15" bestFit="1" customWidth="1"/>
    <col min="12" max="12" width="18" style="15" bestFit="1" customWidth="1"/>
    <col min="13" max="28" width="18.5703125" style="15" bestFit="1" customWidth="1"/>
    <col min="29" max="16384" width="9.140625" style="15"/>
  </cols>
  <sheetData>
    <row r="1" spans="1:31" ht="88.5" customHeight="1">
      <c r="A1" s="35"/>
      <c r="B1" s="35"/>
      <c r="C1" s="35"/>
    </row>
    <row r="2" spans="1:31" ht="33.75" customHeight="1">
      <c r="A2" s="35"/>
      <c r="B2" s="35"/>
      <c r="C2" s="36" t="s">
        <v>0</v>
      </c>
      <c r="D2" s="18" t="s">
        <v>1</v>
      </c>
      <c r="E2" s="35"/>
      <c r="F2" s="35"/>
      <c r="G2" s="35"/>
      <c r="H2" s="35"/>
      <c r="I2" s="35"/>
      <c r="J2" s="35"/>
      <c r="K2" s="35"/>
      <c r="L2" s="35"/>
      <c r="M2" s="35"/>
      <c r="N2" s="35"/>
      <c r="O2" s="35"/>
      <c r="P2" s="35"/>
      <c r="Q2" s="35"/>
      <c r="R2" s="35"/>
      <c r="S2" s="35"/>
      <c r="T2" s="35"/>
      <c r="U2" s="35"/>
      <c r="V2" s="35"/>
      <c r="W2" s="35"/>
      <c r="X2" s="35"/>
      <c r="Y2" s="35"/>
      <c r="Z2" s="35"/>
      <c r="AA2" s="35"/>
      <c r="AB2" s="35"/>
      <c r="AC2" s="35"/>
      <c r="AD2" s="35"/>
      <c r="AE2" s="35"/>
    </row>
    <row r="3" spans="1:31" ht="18.75" customHeight="1">
      <c r="A3" s="35"/>
      <c r="B3" s="35"/>
      <c r="C3" s="37" t="s">
        <v>2</v>
      </c>
      <c r="D3" s="81"/>
      <c r="E3" s="37" t="s">
        <v>3</v>
      </c>
      <c r="F3" s="35"/>
      <c r="G3" s="35"/>
      <c r="H3" s="35"/>
      <c r="I3" s="35"/>
      <c r="J3" s="35"/>
      <c r="K3" s="35"/>
      <c r="L3" s="35"/>
      <c r="M3" s="35"/>
      <c r="N3" s="35"/>
      <c r="O3" s="35"/>
      <c r="P3" s="35"/>
      <c r="Q3" s="35"/>
      <c r="R3" s="35"/>
      <c r="S3" s="35"/>
      <c r="T3" s="35"/>
      <c r="U3" s="35"/>
      <c r="V3" s="35"/>
      <c r="W3" s="35"/>
      <c r="X3" s="35"/>
      <c r="Y3" s="35"/>
      <c r="Z3" s="35"/>
      <c r="AA3" s="35"/>
      <c r="AB3" s="35"/>
      <c r="AC3" s="35"/>
      <c r="AD3" s="35"/>
      <c r="AE3" s="35"/>
    </row>
    <row r="4" spans="1:31" ht="21" customHeight="1">
      <c r="A4" s="35"/>
      <c r="B4" s="35"/>
      <c r="C4" s="38" t="s">
        <v>4</v>
      </c>
      <c r="D4" s="82"/>
      <c r="E4" s="38" t="s">
        <v>5</v>
      </c>
      <c r="F4" s="35"/>
      <c r="G4" s="35"/>
      <c r="H4" s="35"/>
      <c r="I4" s="35"/>
      <c r="J4" s="35"/>
      <c r="K4" s="35"/>
      <c r="L4" s="35"/>
      <c r="M4" s="35"/>
      <c r="N4" s="35"/>
      <c r="O4" s="35"/>
      <c r="P4" s="35"/>
      <c r="Q4" s="35"/>
      <c r="R4" s="35"/>
      <c r="S4" s="35"/>
      <c r="T4" s="35"/>
      <c r="U4" s="35"/>
      <c r="V4" s="35"/>
      <c r="W4" s="35"/>
      <c r="X4" s="35"/>
      <c r="Y4" s="35"/>
      <c r="Z4" s="35"/>
      <c r="AA4" s="35"/>
      <c r="AB4" s="35"/>
      <c r="AC4" s="35"/>
      <c r="AD4" s="35"/>
      <c r="AE4" s="35"/>
    </row>
    <row r="5" spans="1:31" s="17" customFormat="1" ht="1.5" hidden="1" customHeight="1">
      <c r="A5" s="50"/>
      <c r="B5" s="50"/>
      <c r="C5" s="77" t="s">
        <v>6</v>
      </c>
      <c r="D5" s="85"/>
      <c r="E5" s="77" t="s">
        <v>3</v>
      </c>
      <c r="F5" s="50"/>
      <c r="G5" s="50"/>
      <c r="H5" s="50"/>
      <c r="I5" s="50"/>
      <c r="J5" s="50"/>
      <c r="K5" s="50"/>
      <c r="L5" s="50"/>
      <c r="M5" s="50"/>
      <c r="N5" s="50"/>
      <c r="O5" s="50"/>
      <c r="P5" s="50"/>
      <c r="Q5" s="50"/>
      <c r="R5" s="50"/>
      <c r="S5" s="50"/>
      <c r="T5" s="50"/>
      <c r="U5" s="50"/>
      <c r="V5" s="50"/>
      <c r="W5" s="50"/>
      <c r="X5" s="50"/>
      <c r="Y5" s="50"/>
      <c r="Z5" s="50"/>
      <c r="AA5" s="50"/>
      <c r="AB5" s="50"/>
      <c r="AC5" s="50"/>
      <c r="AD5" s="50"/>
      <c r="AE5" s="50"/>
    </row>
    <row r="6" spans="1:31" ht="23.25">
      <c r="A6" s="35"/>
      <c r="B6" s="35"/>
      <c r="C6" s="38" t="s">
        <v>7</v>
      </c>
      <c r="D6" s="82"/>
      <c r="E6" s="35"/>
      <c r="F6" s="56"/>
      <c r="G6" s="50"/>
      <c r="H6" s="50" t="s">
        <v>8</v>
      </c>
      <c r="I6" s="50">
        <f>(I7*(D3-D5)+I8*D4)/1000</f>
        <v>0</v>
      </c>
      <c r="J6" s="35"/>
      <c r="K6" s="35"/>
      <c r="L6" s="35"/>
      <c r="M6" s="35"/>
      <c r="N6" s="35"/>
      <c r="O6" s="35"/>
      <c r="P6" s="35"/>
      <c r="Q6" s="35"/>
      <c r="R6" s="35"/>
      <c r="S6" s="35"/>
      <c r="T6" s="35"/>
      <c r="U6" s="35"/>
      <c r="V6" s="35"/>
      <c r="W6" s="35"/>
      <c r="X6" s="35"/>
      <c r="Y6" s="35"/>
      <c r="Z6" s="35"/>
      <c r="AA6" s="35"/>
      <c r="AB6" s="35"/>
      <c r="AC6" s="35"/>
      <c r="AD6" s="35"/>
      <c r="AE6" s="35"/>
    </row>
    <row r="7" spans="1:31" ht="23.25">
      <c r="A7" s="35"/>
      <c r="B7" s="35"/>
      <c r="C7" s="38" t="s">
        <v>9</v>
      </c>
      <c r="D7" s="82"/>
      <c r="E7" s="35"/>
      <c r="F7" s="50"/>
      <c r="G7" s="103" t="s">
        <v>10</v>
      </c>
      <c r="H7" s="103"/>
      <c r="I7" s="50">
        <v>0.56000000000000005</v>
      </c>
      <c r="J7" s="35"/>
      <c r="K7" s="35"/>
      <c r="L7" s="35"/>
      <c r="M7" s="35"/>
      <c r="N7" s="35"/>
      <c r="O7" s="35"/>
      <c r="P7" s="35"/>
      <c r="Q7" s="35"/>
      <c r="R7" s="35"/>
      <c r="S7" s="35"/>
      <c r="T7" s="35"/>
      <c r="U7" s="35"/>
      <c r="V7" s="35"/>
      <c r="W7" s="35"/>
      <c r="X7" s="35"/>
      <c r="Y7" s="35"/>
      <c r="Z7" s="35"/>
      <c r="AA7" s="35"/>
      <c r="AB7" s="35"/>
      <c r="AC7" s="35"/>
      <c r="AD7" s="35"/>
      <c r="AE7" s="35"/>
    </row>
    <row r="8" spans="1:31" ht="23.25">
      <c r="A8" s="35"/>
      <c r="B8" s="35"/>
      <c r="C8" s="38" t="s">
        <v>11</v>
      </c>
      <c r="D8" s="82"/>
      <c r="E8" s="35"/>
      <c r="F8" s="50"/>
      <c r="G8" s="103" t="s">
        <v>12</v>
      </c>
      <c r="H8" s="103"/>
      <c r="I8" s="50">
        <v>1.88</v>
      </c>
      <c r="J8" s="35"/>
      <c r="K8" s="35"/>
      <c r="L8" s="35"/>
      <c r="M8" s="35"/>
      <c r="N8" s="35"/>
      <c r="O8" s="35"/>
      <c r="P8" s="35"/>
      <c r="Q8" s="35"/>
      <c r="R8" s="35"/>
      <c r="S8" s="35"/>
      <c r="T8" s="35"/>
      <c r="U8" s="35"/>
      <c r="V8" s="35"/>
      <c r="W8" s="35"/>
      <c r="X8" s="35"/>
      <c r="Y8" s="35"/>
      <c r="Z8" s="35"/>
      <c r="AA8" s="35"/>
      <c r="AB8" s="35"/>
      <c r="AC8" s="35"/>
      <c r="AD8" s="35"/>
      <c r="AE8" s="35"/>
    </row>
    <row r="9" spans="1:31" ht="3" customHeight="1" thickBot="1">
      <c r="A9" s="35"/>
      <c r="B9" s="35"/>
      <c r="C9" s="39" t="s">
        <v>13</v>
      </c>
      <c r="D9" s="84"/>
      <c r="E9" s="57"/>
      <c r="F9" s="35"/>
      <c r="G9" s="50"/>
      <c r="H9" s="35"/>
      <c r="I9" s="35"/>
      <c r="J9" s="35"/>
      <c r="K9" s="35"/>
      <c r="L9" s="35"/>
      <c r="M9" s="35"/>
      <c r="N9" s="35"/>
      <c r="O9" s="35"/>
      <c r="P9" s="35"/>
      <c r="Q9" s="35"/>
      <c r="R9" s="35"/>
      <c r="S9" s="35"/>
      <c r="T9" s="35"/>
      <c r="U9" s="35"/>
      <c r="V9" s="35"/>
      <c r="W9" s="35"/>
      <c r="X9" s="35"/>
      <c r="Y9" s="35"/>
      <c r="Z9" s="35"/>
      <c r="AA9" s="35"/>
      <c r="AB9" s="35"/>
      <c r="AC9" s="35"/>
      <c r="AD9" s="35"/>
      <c r="AE9" s="35"/>
    </row>
    <row r="10" spans="1:31" ht="24" thickTop="1">
      <c r="A10" s="35"/>
      <c r="B10" s="35"/>
      <c r="C10" s="38" t="s">
        <v>14</v>
      </c>
      <c r="D10" s="82"/>
      <c r="E10" s="35"/>
      <c r="F10" s="35"/>
      <c r="G10" s="35"/>
      <c r="H10" s="35"/>
      <c r="I10" s="35"/>
      <c r="J10" s="35"/>
      <c r="K10" s="35"/>
      <c r="L10" s="35"/>
      <c r="M10" s="35"/>
      <c r="N10" s="35"/>
      <c r="O10" s="35"/>
      <c r="P10" s="35"/>
      <c r="Q10" s="35"/>
      <c r="R10" s="35"/>
      <c r="S10" s="35"/>
      <c r="T10" s="35"/>
      <c r="U10" s="35"/>
      <c r="V10" s="35"/>
      <c r="W10" s="35"/>
      <c r="X10" s="35"/>
      <c r="Y10" s="35"/>
      <c r="Z10" s="35"/>
      <c r="AA10" s="35"/>
      <c r="AB10" s="35"/>
      <c r="AC10" s="35"/>
      <c r="AD10" s="35"/>
      <c r="AE10" s="35"/>
    </row>
    <row r="11" spans="1:31" ht="30.75">
      <c r="A11" s="35"/>
      <c r="B11" s="35"/>
      <c r="C11" s="38" t="s">
        <v>15</v>
      </c>
      <c r="D11" s="82"/>
      <c r="E11" s="35"/>
      <c r="F11" s="56"/>
      <c r="G11" s="58"/>
      <c r="H11" s="35"/>
      <c r="I11" s="35"/>
      <c r="J11" s="35"/>
      <c r="K11" s="35"/>
      <c r="L11" s="35"/>
      <c r="M11" s="35"/>
      <c r="N11" s="56"/>
      <c r="O11" s="35"/>
      <c r="P11" s="35"/>
      <c r="Q11" s="35"/>
      <c r="R11" s="35"/>
      <c r="S11" s="35"/>
      <c r="T11" s="35"/>
      <c r="U11" s="35"/>
      <c r="V11" s="35"/>
      <c r="W11" s="35"/>
      <c r="X11" s="35"/>
      <c r="Y11" s="35"/>
      <c r="Z11" s="35"/>
      <c r="AA11" s="35"/>
      <c r="AB11" s="35"/>
      <c r="AC11" s="35"/>
      <c r="AD11" s="35"/>
      <c r="AE11" s="35"/>
    </row>
    <row r="12" spans="1:31" ht="85.15" customHeight="1">
      <c r="A12" s="35"/>
      <c r="B12" s="40" t="s">
        <v>16</v>
      </c>
      <c r="C12" s="41" t="s">
        <v>17</v>
      </c>
      <c r="D12" s="12" t="s">
        <v>18</v>
      </c>
      <c r="E12" s="59" t="s">
        <v>19</v>
      </c>
      <c r="F12" s="60" t="s">
        <v>20</v>
      </c>
      <c r="G12" s="61" t="s">
        <v>21</v>
      </c>
      <c r="H12" s="60" t="s">
        <v>22</v>
      </c>
      <c r="I12" s="62" t="s">
        <v>23</v>
      </c>
      <c r="J12" s="63"/>
      <c r="K12" s="64">
        <v>2023</v>
      </c>
      <c r="L12" s="64">
        <v>2024</v>
      </c>
      <c r="M12" s="64">
        <v>2025</v>
      </c>
      <c r="N12" s="64">
        <v>2026</v>
      </c>
      <c r="O12" s="64">
        <v>2027</v>
      </c>
      <c r="P12" s="64">
        <v>2028</v>
      </c>
      <c r="Q12" s="64">
        <v>2029</v>
      </c>
      <c r="R12" s="64">
        <v>2030</v>
      </c>
      <c r="S12" s="64">
        <v>2031</v>
      </c>
      <c r="T12" s="64">
        <v>2032</v>
      </c>
      <c r="U12" s="64">
        <v>2033</v>
      </c>
      <c r="V12" s="64">
        <v>2034</v>
      </c>
      <c r="W12" s="64">
        <v>2035</v>
      </c>
      <c r="X12" s="64">
        <v>2036</v>
      </c>
      <c r="Y12" s="64">
        <v>2037</v>
      </c>
      <c r="Z12" s="64">
        <v>2038</v>
      </c>
      <c r="AA12" s="64">
        <v>2039</v>
      </c>
      <c r="AB12" s="64">
        <v>2040</v>
      </c>
      <c r="AC12" s="35"/>
      <c r="AD12" s="35"/>
      <c r="AE12" s="35"/>
    </row>
    <row r="13" spans="1:31" ht="23.25">
      <c r="A13" s="35"/>
      <c r="B13" s="42" t="s">
        <v>24</v>
      </c>
      <c r="C13" s="43" t="s">
        <v>88</v>
      </c>
      <c r="D13" s="81"/>
      <c r="E13" s="86">
        <f>ROUNDUP(IF(D13&gt;0,(Kengetallen!D4),0),-2)</f>
        <v>0</v>
      </c>
      <c r="F13" s="87">
        <f>ROUNDUP((G13*$D$4*$D$6)+(H13*($D$3-$D$5)*$D$7),-1)</f>
        <v>0</v>
      </c>
      <c r="G13" s="65">
        <f>(IF(D13&gt;0,Kengetallen!E4,0))</f>
        <v>0</v>
      </c>
      <c r="H13" s="66">
        <f>(IF(D13&gt;0,Kengetallen!F4,0))</f>
        <v>0</v>
      </c>
      <c r="I13" s="66" t="e">
        <f t="shared" ref="I13:I54" si="0">((((G13*$D$4)*$I$8)+((H13*($D$3-$D$5))*$I$7)/1000)/1000)/$I$6</f>
        <v>#DIV/0!</v>
      </c>
      <c r="J13" s="35"/>
      <c r="K13" s="50">
        <f t="shared" ref="K13:K54" si="1">IF(D13=2023,1,0)</f>
        <v>0</v>
      </c>
      <c r="L13" s="50">
        <f t="shared" ref="L13:L54" si="2">IF(D13=2024,1,0)</f>
        <v>0</v>
      </c>
      <c r="M13" s="50">
        <f t="shared" ref="M13:M54" si="3">IF(D13=2025,1,0)</f>
        <v>0</v>
      </c>
      <c r="N13" s="50">
        <f t="shared" ref="N13:N54" si="4">IF(D13=2026,1,0)</f>
        <v>0</v>
      </c>
      <c r="O13" s="50">
        <f t="shared" ref="O13:O54" si="5">IF(D13=2027,1,0)</f>
        <v>0</v>
      </c>
      <c r="P13" s="50">
        <f t="shared" ref="P13:P54" si="6">IF(D13=2028,1,0)</f>
        <v>0</v>
      </c>
      <c r="Q13" s="50">
        <f t="shared" ref="Q13:Q54" si="7">IF(D13=2029,1,0)</f>
        <v>0</v>
      </c>
      <c r="R13" s="50">
        <f t="shared" ref="R13:R54" si="8">IF(D13=2030,1,0)</f>
        <v>0</v>
      </c>
      <c r="S13" s="50">
        <f t="shared" ref="S13:S54" si="9">IF(D13=2031,1,0)</f>
        <v>0</v>
      </c>
      <c r="T13" s="50">
        <f t="shared" ref="T13:T54" si="10">IF(D13=2032,1,0)</f>
        <v>0</v>
      </c>
      <c r="U13" s="50">
        <f t="shared" ref="U13:U54" si="11">IF(D13=2033,1,0)</f>
        <v>0</v>
      </c>
      <c r="V13" s="50">
        <f t="shared" ref="V13:V54" si="12">IF(D13=2034,1,0)</f>
        <v>0</v>
      </c>
      <c r="W13" s="50">
        <f t="shared" ref="W13:W54" si="13">IF(D13=2035,1,0)</f>
        <v>0</v>
      </c>
      <c r="X13" s="50">
        <f t="shared" ref="X13:X54" si="14">IF(D13=2036,1,0)</f>
        <v>0</v>
      </c>
      <c r="Y13" s="50">
        <f t="shared" ref="Y13:Y54" si="15">IF(D13=2037,1,0)</f>
        <v>0</v>
      </c>
      <c r="Z13" s="50">
        <f t="shared" ref="Z13:Z54" si="16">IF(D13=2038,1,0)</f>
        <v>0</v>
      </c>
      <c r="AA13" s="50">
        <f t="shared" ref="AA13:AA54" si="17">IF(D13=2039,1,0)</f>
        <v>0</v>
      </c>
      <c r="AB13" s="50">
        <f t="shared" ref="AB13:AB54" si="18">IF(D13=2040,1,0)</f>
        <v>0</v>
      </c>
      <c r="AC13" s="35"/>
      <c r="AD13" s="35"/>
      <c r="AE13" s="35"/>
    </row>
    <row r="14" spans="1:31" ht="23.25">
      <c r="A14" s="35"/>
      <c r="B14" s="44" t="s">
        <v>24</v>
      </c>
      <c r="C14" s="43" t="s">
        <v>25</v>
      </c>
      <c r="D14" s="82"/>
      <c r="E14" s="88">
        <f>ROUNDUP(IF(D14&gt;0,(Kengetallen!D5),0),-2)</f>
        <v>0</v>
      </c>
      <c r="F14" s="89">
        <f t="shared" ref="F14:F54" si="19">ROUNDUP((G14*$D$4*$D$6)+(H14*($D$3-$D$5)*$D$7),-1)</f>
        <v>0</v>
      </c>
      <c r="G14" s="65">
        <f>(IF(D14&gt;0,Kengetallen!E5,0))</f>
        <v>0</v>
      </c>
      <c r="H14" s="65">
        <f>(IF(D14&gt;0,Kengetallen!F5,0))</f>
        <v>0</v>
      </c>
      <c r="I14" s="65" t="e">
        <f t="shared" si="0"/>
        <v>#DIV/0!</v>
      </c>
      <c r="J14" s="35"/>
      <c r="K14" s="50">
        <f t="shared" si="1"/>
        <v>0</v>
      </c>
      <c r="L14" s="50">
        <f t="shared" si="2"/>
        <v>0</v>
      </c>
      <c r="M14" s="50">
        <f t="shared" si="3"/>
        <v>0</v>
      </c>
      <c r="N14" s="50">
        <f t="shared" si="4"/>
        <v>0</v>
      </c>
      <c r="O14" s="50">
        <f t="shared" si="5"/>
        <v>0</v>
      </c>
      <c r="P14" s="50">
        <f t="shared" si="6"/>
        <v>0</v>
      </c>
      <c r="Q14" s="50">
        <f t="shared" si="7"/>
        <v>0</v>
      </c>
      <c r="R14" s="50">
        <f t="shared" si="8"/>
        <v>0</v>
      </c>
      <c r="S14" s="50">
        <f t="shared" si="9"/>
        <v>0</v>
      </c>
      <c r="T14" s="50">
        <f t="shared" si="10"/>
        <v>0</v>
      </c>
      <c r="U14" s="50">
        <f t="shared" si="11"/>
        <v>0</v>
      </c>
      <c r="V14" s="50">
        <f t="shared" si="12"/>
        <v>0</v>
      </c>
      <c r="W14" s="50">
        <f t="shared" si="13"/>
        <v>0</v>
      </c>
      <c r="X14" s="50">
        <f t="shared" si="14"/>
        <v>0</v>
      </c>
      <c r="Y14" s="50">
        <f t="shared" si="15"/>
        <v>0</v>
      </c>
      <c r="Z14" s="50">
        <f t="shared" si="16"/>
        <v>0</v>
      </c>
      <c r="AA14" s="50">
        <f t="shared" si="17"/>
        <v>0</v>
      </c>
      <c r="AB14" s="50">
        <f t="shared" si="18"/>
        <v>0</v>
      </c>
      <c r="AC14" s="35"/>
      <c r="AD14" s="35"/>
      <c r="AE14" s="35"/>
    </row>
    <row r="15" spans="1:31" ht="23.25">
      <c r="A15" s="35"/>
      <c r="B15" s="44" t="s">
        <v>24</v>
      </c>
      <c r="C15" s="43" t="s">
        <v>26</v>
      </c>
      <c r="D15" s="82"/>
      <c r="E15" s="98">
        <f>ROUNDUP(IF(D15&gt;0,(Kengetallen!D6),0),-2)</f>
        <v>0</v>
      </c>
      <c r="F15" s="99">
        <f t="shared" si="19"/>
        <v>0</v>
      </c>
      <c r="G15" s="65">
        <f>(IF(D15&gt;0,Kengetallen!E6,0))</f>
        <v>0</v>
      </c>
      <c r="H15" s="65">
        <f>(IF(D15&gt;0,Kengetallen!F6,0))</f>
        <v>0</v>
      </c>
      <c r="I15" s="65" t="e">
        <f t="shared" si="0"/>
        <v>#DIV/0!</v>
      </c>
      <c r="J15" s="35"/>
      <c r="K15" s="50">
        <f t="shared" si="1"/>
        <v>0</v>
      </c>
      <c r="L15" s="50">
        <f t="shared" si="2"/>
        <v>0</v>
      </c>
      <c r="M15" s="50">
        <f t="shared" si="3"/>
        <v>0</v>
      </c>
      <c r="N15" s="50">
        <f t="shared" si="4"/>
        <v>0</v>
      </c>
      <c r="O15" s="50">
        <f t="shared" si="5"/>
        <v>0</v>
      </c>
      <c r="P15" s="50">
        <f t="shared" si="6"/>
        <v>0</v>
      </c>
      <c r="Q15" s="50">
        <f t="shared" si="7"/>
        <v>0</v>
      </c>
      <c r="R15" s="50">
        <f t="shared" si="8"/>
        <v>0</v>
      </c>
      <c r="S15" s="50">
        <f t="shared" si="9"/>
        <v>0</v>
      </c>
      <c r="T15" s="50">
        <f t="shared" si="10"/>
        <v>0</v>
      </c>
      <c r="U15" s="50">
        <f t="shared" si="11"/>
        <v>0</v>
      </c>
      <c r="V15" s="50">
        <f t="shared" si="12"/>
        <v>0</v>
      </c>
      <c r="W15" s="50">
        <f t="shared" si="13"/>
        <v>0</v>
      </c>
      <c r="X15" s="50">
        <f t="shared" si="14"/>
        <v>0</v>
      </c>
      <c r="Y15" s="50">
        <f t="shared" si="15"/>
        <v>0</v>
      </c>
      <c r="Z15" s="50">
        <f t="shared" si="16"/>
        <v>0</v>
      </c>
      <c r="AA15" s="50">
        <f t="shared" si="17"/>
        <v>0</v>
      </c>
      <c r="AB15" s="50">
        <f t="shared" si="18"/>
        <v>0</v>
      </c>
      <c r="AC15" s="35"/>
      <c r="AD15" s="35"/>
      <c r="AE15" s="35"/>
    </row>
    <row r="16" spans="1:31" ht="23.25">
      <c r="A16" s="35"/>
      <c r="B16" s="44" t="s">
        <v>24</v>
      </c>
      <c r="C16" s="43" t="s">
        <v>27</v>
      </c>
      <c r="D16" s="82"/>
      <c r="E16" s="98">
        <f>ROUNDUP(IF(D16&gt;0,(Kengetallen!D7),0),-2)</f>
        <v>0</v>
      </c>
      <c r="F16" s="99">
        <f t="shared" si="19"/>
        <v>0</v>
      </c>
      <c r="G16" s="65">
        <f>(IF(D16&gt;0,Kengetallen!E7,0))</f>
        <v>0</v>
      </c>
      <c r="H16" s="65">
        <f>(IF(D16&gt;0,Kengetallen!F7,0))</f>
        <v>0</v>
      </c>
      <c r="I16" s="65" t="e">
        <f t="shared" si="0"/>
        <v>#DIV/0!</v>
      </c>
      <c r="J16" s="35"/>
      <c r="K16" s="50">
        <f t="shared" si="1"/>
        <v>0</v>
      </c>
      <c r="L16" s="50">
        <f t="shared" si="2"/>
        <v>0</v>
      </c>
      <c r="M16" s="50">
        <f t="shared" si="3"/>
        <v>0</v>
      </c>
      <c r="N16" s="50">
        <f t="shared" si="4"/>
        <v>0</v>
      </c>
      <c r="O16" s="50">
        <f t="shared" si="5"/>
        <v>0</v>
      </c>
      <c r="P16" s="50">
        <f t="shared" si="6"/>
        <v>0</v>
      </c>
      <c r="Q16" s="50">
        <f t="shared" si="7"/>
        <v>0</v>
      </c>
      <c r="R16" s="50">
        <f t="shared" si="8"/>
        <v>0</v>
      </c>
      <c r="S16" s="50">
        <f t="shared" si="9"/>
        <v>0</v>
      </c>
      <c r="T16" s="50">
        <f t="shared" si="10"/>
        <v>0</v>
      </c>
      <c r="U16" s="50">
        <f t="shared" si="11"/>
        <v>0</v>
      </c>
      <c r="V16" s="50">
        <f t="shared" si="12"/>
        <v>0</v>
      </c>
      <c r="W16" s="50">
        <f t="shared" si="13"/>
        <v>0</v>
      </c>
      <c r="X16" s="50">
        <f t="shared" si="14"/>
        <v>0</v>
      </c>
      <c r="Y16" s="50">
        <f t="shared" si="15"/>
        <v>0</v>
      </c>
      <c r="Z16" s="50">
        <f t="shared" si="16"/>
        <v>0</v>
      </c>
      <c r="AA16" s="50">
        <f t="shared" si="17"/>
        <v>0</v>
      </c>
      <c r="AB16" s="50">
        <f t="shared" si="18"/>
        <v>0</v>
      </c>
      <c r="AC16" s="35"/>
      <c r="AD16" s="35"/>
      <c r="AE16" s="35"/>
    </row>
    <row r="17" spans="1:31" ht="23.25">
      <c r="A17" s="35"/>
      <c r="B17" s="44" t="s">
        <v>24</v>
      </c>
      <c r="C17" s="43" t="s">
        <v>28</v>
      </c>
      <c r="D17" s="82"/>
      <c r="E17" s="98">
        <f>ROUNDUP(IF(D17&gt;0,(Kengetallen!D8),0),-2)</f>
        <v>0</v>
      </c>
      <c r="F17" s="99">
        <f t="shared" si="19"/>
        <v>0</v>
      </c>
      <c r="G17" s="65">
        <f>(IF(D17&gt;0,Kengetallen!E8,0))</f>
        <v>0</v>
      </c>
      <c r="H17" s="65">
        <f>(IF(D17&gt;0,Kengetallen!F8,0))</f>
        <v>0</v>
      </c>
      <c r="I17" s="65" t="e">
        <f t="shared" si="0"/>
        <v>#DIV/0!</v>
      </c>
      <c r="J17" s="35"/>
      <c r="K17" s="50">
        <f t="shared" si="1"/>
        <v>0</v>
      </c>
      <c r="L17" s="50">
        <f t="shared" si="2"/>
        <v>0</v>
      </c>
      <c r="M17" s="50">
        <f t="shared" si="3"/>
        <v>0</v>
      </c>
      <c r="N17" s="50">
        <f t="shared" si="4"/>
        <v>0</v>
      </c>
      <c r="O17" s="50">
        <f t="shared" si="5"/>
        <v>0</v>
      </c>
      <c r="P17" s="50">
        <f t="shared" si="6"/>
        <v>0</v>
      </c>
      <c r="Q17" s="50">
        <f t="shared" si="7"/>
        <v>0</v>
      </c>
      <c r="R17" s="50">
        <f t="shared" si="8"/>
        <v>0</v>
      </c>
      <c r="S17" s="50">
        <f t="shared" si="9"/>
        <v>0</v>
      </c>
      <c r="T17" s="50">
        <f t="shared" si="10"/>
        <v>0</v>
      </c>
      <c r="U17" s="50">
        <f t="shared" si="11"/>
        <v>0</v>
      </c>
      <c r="V17" s="50">
        <f t="shared" si="12"/>
        <v>0</v>
      </c>
      <c r="W17" s="50">
        <f t="shared" si="13"/>
        <v>0</v>
      </c>
      <c r="X17" s="50">
        <f t="shared" si="14"/>
        <v>0</v>
      </c>
      <c r="Y17" s="50">
        <f t="shared" si="15"/>
        <v>0</v>
      </c>
      <c r="Z17" s="50">
        <f t="shared" si="16"/>
        <v>0</v>
      </c>
      <c r="AA17" s="50">
        <f t="shared" si="17"/>
        <v>0</v>
      </c>
      <c r="AB17" s="50">
        <f t="shared" si="18"/>
        <v>0</v>
      </c>
      <c r="AC17" s="35"/>
      <c r="AD17" s="35"/>
      <c r="AE17" s="35"/>
    </row>
    <row r="18" spans="1:31" ht="23.25">
      <c r="A18" s="35"/>
      <c r="B18" s="44" t="s">
        <v>24</v>
      </c>
      <c r="C18" s="43" t="s">
        <v>29</v>
      </c>
      <c r="D18" s="82"/>
      <c r="E18" s="98">
        <f>ROUNDUP(IF(D18&gt;0,(Kengetallen!D9),0),-2)</f>
        <v>0</v>
      </c>
      <c r="F18" s="99">
        <f t="shared" si="19"/>
        <v>0</v>
      </c>
      <c r="G18" s="65">
        <f>(IF(D18&gt;0,Kengetallen!E9,0))</f>
        <v>0</v>
      </c>
      <c r="H18" s="65">
        <f>(IF(D18&gt;0,Kengetallen!F9,0))</f>
        <v>0</v>
      </c>
      <c r="I18" s="65" t="e">
        <f t="shared" si="0"/>
        <v>#DIV/0!</v>
      </c>
      <c r="J18" s="35"/>
      <c r="K18" s="50">
        <f t="shared" si="1"/>
        <v>0</v>
      </c>
      <c r="L18" s="50">
        <f t="shared" si="2"/>
        <v>0</v>
      </c>
      <c r="M18" s="50">
        <f t="shared" si="3"/>
        <v>0</v>
      </c>
      <c r="N18" s="50">
        <f t="shared" si="4"/>
        <v>0</v>
      </c>
      <c r="O18" s="50">
        <f t="shared" si="5"/>
        <v>0</v>
      </c>
      <c r="P18" s="50">
        <f t="shared" si="6"/>
        <v>0</v>
      </c>
      <c r="Q18" s="50">
        <f t="shared" si="7"/>
        <v>0</v>
      </c>
      <c r="R18" s="50">
        <f t="shared" si="8"/>
        <v>0</v>
      </c>
      <c r="S18" s="50">
        <f t="shared" si="9"/>
        <v>0</v>
      </c>
      <c r="T18" s="50">
        <f t="shared" si="10"/>
        <v>0</v>
      </c>
      <c r="U18" s="50">
        <f t="shared" si="11"/>
        <v>0</v>
      </c>
      <c r="V18" s="50">
        <f t="shared" si="12"/>
        <v>0</v>
      </c>
      <c r="W18" s="50">
        <f t="shared" si="13"/>
        <v>0</v>
      </c>
      <c r="X18" s="50">
        <f t="shared" si="14"/>
        <v>0</v>
      </c>
      <c r="Y18" s="50">
        <f t="shared" si="15"/>
        <v>0</v>
      </c>
      <c r="Z18" s="50">
        <f t="shared" si="16"/>
        <v>0</v>
      </c>
      <c r="AA18" s="50">
        <f t="shared" si="17"/>
        <v>0</v>
      </c>
      <c r="AB18" s="50">
        <f t="shared" si="18"/>
        <v>0</v>
      </c>
      <c r="AC18" s="35"/>
      <c r="AD18" s="35"/>
      <c r="AE18" s="35"/>
    </row>
    <row r="19" spans="1:31" ht="23.25">
      <c r="A19" s="35"/>
      <c r="B19" s="44" t="s">
        <v>24</v>
      </c>
      <c r="C19" s="43" t="s">
        <v>30</v>
      </c>
      <c r="D19" s="82"/>
      <c r="E19" s="98">
        <f>ROUNDUP(IF(D19&gt;0,(Kengetallen!D10),0),-2)</f>
        <v>0</v>
      </c>
      <c r="F19" s="99">
        <f t="shared" si="19"/>
        <v>0</v>
      </c>
      <c r="G19" s="65">
        <f>(IF(D19&gt;0,Kengetallen!E10,0))</f>
        <v>0</v>
      </c>
      <c r="H19" s="65">
        <f>(IF(D19&gt;0,Kengetallen!F10,0))</f>
        <v>0</v>
      </c>
      <c r="I19" s="65" t="e">
        <f t="shared" si="0"/>
        <v>#DIV/0!</v>
      </c>
      <c r="J19" s="67"/>
      <c r="K19" s="50">
        <f t="shared" si="1"/>
        <v>0</v>
      </c>
      <c r="L19" s="50">
        <f t="shared" si="2"/>
        <v>0</v>
      </c>
      <c r="M19" s="50">
        <f t="shared" si="3"/>
        <v>0</v>
      </c>
      <c r="N19" s="50">
        <f t="shared" si="4"/>
        <v>0</v>
      </c>
      <c r="O19" s="50">
        <f t="shared" si="5"/>
        <v>0</v>
      </c>
      <c r="P19" s="50">
        <f t="shared" si="6"/>
        <v>0</v>
      </c>
      <c r="Q19" s="50">
        <f t="shared" si="7"/>
        <v>0</v>
      </c>
      <c r="R19" s="50">
        <f t="shared" si="8"/>
        <v>0</v>
      </c>
      <c r="S19" s="50">
        <f t="shared" si="9"/>
        <v>0</v>
      </c>
      <c r="T19" s="50">
        <f t="shared" si="10"/>
        <v>0</v>
      </c>
      <c r="U19" s="50">
        <f t="shared" si="11"/>
        <v>0</v>
      </c>
      <c r="V19" s="50">
        <f t="shared" si="12"/>
        <v>0</v>
      </c>
      <c r="W19" s="50">
        <f t="shared" si="13"/>
        <v>0</v>
      </c>
      <c r="X19" s="50">
        <f t="shared" si="14"/>
        <v>0</v>
      </c>
      <c r="Y19" s="50">
        <f t="shared" si="15"/>
        <v>0</v>
      </c>
      <c r="Z19" s="50">
        <f t="shared" si="16"/>
        <v>0</v>
      </c>
      <c r="AA19" s="50">
        <f t="shared" si="17"/>
        <v>0</v>
      </c>
      <c r="AB19" s="50">
        <f t="shared" si="18"/>
        <v>0</v>
      </c>
      <c r="AC19" s="35"/>
      <c r="AD19" s="35"/>
      <c r="AE19" s="35"/>
    </row>
    <row r="20" spans="1:31" ht="23.25">
      <c r="A20" s="35"/>
      <c r="B20" s="44" t="s">
        <v>24</v>
      </c>
      <c r="C20" s="43" t="s">
        <v>31</v>
      </c>
      <c r="D20" s="82"/>
      <c r="E20" s="98">
        <f>ROUNDUP(IF(D20&gt;0,(Kengetallen!D11),0),-2)</f>
        <v>0</v>
      </c>
      <c r="F20" s="99">
        <f t="shared" si="19"/>
        <v>0</v>
      </c>
      <c r="G20" s="65">
        <f>(IF(D20&gt;0,Kengetallen!E11,0))</f>
        <v>0</v>
      </c>
      <c r="H20" s="65">
        <f>(IF(D20&gt;0,Kengetallen!F11,0))</f>
        <v>0</v>
      </c>
      <c r="I20" s="65" t="e">
        <f t="shared" si="0"/>
        <v>#DIV/0!</v>
      </c>
      <c r="J20" s="67"/>
      <c r="K20" s="50">
        <f t="shared" si="1"/>
        <v>0</v>
      </c>
      <c r="L20" s="50">
        <f t="shared" si="2"/>
        <v>0</v>
      </c>
      <c r="M20" s="50">
        <f t="shared" si="3"/>
        <v>0</v>
      </c>
      <c r="N20" s="50">
        <f t="shared" si="4"/>
        <v>0</v>
      </c>
      <c r="O20" s="50">
        <f t="shared" si="5"/>
        <v>0</v>
      </c>
      <c r="P20" s="50">
        <f t="shared" si="6"/>
        <v>0</v>
      </c>
      <c r="Q20" s="50">
        <f t="shared" si="7"/>
        <v>0</v>
      </c>
      <c r="R20" s="50">
        <f t="shared" si="8"/>
        <v>0</v>
      </c>
      <c r="S20" s="50">
        <f t="shared" si="9"/>
        <v>0</v>
      </c>
      <c r="T20" s="50">
        <f t="shared" si="10"/>
        <v>0</v>
      </c>
      <c r="U20" s="50">
        <f t="shared" si="11"/>
        <v>0</v>
      </c>
      <c r="V20" s="50">
        <f t="shared" si="12"/>
        <v>0</v>
      </c>
      <c r="W20" s="50">
        <f t="shared" si="13"/>
        <v>0</v>
      </c>
      <c r="X20" s="50">
        <f t="shared" si="14"/>
        <v>0</v>
      </c>
      <c r="Y20" s="50">
        <f t="shared" si="15"/>
        <v>0</v>
      </c>
      <c r="Z20" s="50">
        <f t="shared" si="16"/>
        <v>0</v>
      </c>
      <c r="AA20" s="50">
        <f t="shared" si="17"/>
        <v>0</v>
      </c>
      <c r="AB20" s="50">
        <f t="shared" si="18"/>
        <v>0</v>
      </c>
      <c r="AC20" s="35"/>
      <c r="AD20" s="35"/>
      <c r="AE20" s="35"/>
    </row>
    <row r="21" spans="1:31" ht="23.25">
      <c r="A21" s="35"/>
      <c r="B21" s="44" t="s">
        <v>24</v>
      </c>
      <c r="C21" s="43" t="s">
        <v>32</v>
      </c>
      <c r="D21" s="82"/>
      <c r="E21" s="98">
        <f>ROUNDUP(IF(D21&gt;0,(Kengetallen!D12),0),-2)</f>
        <v>0</v>
      </c>
      <c r="F21" s="99">
        <f t="shared" si="19"/>
        <v>0</v>
      </c>
      <c r="G21" s="65">
        <f>(IF(D21&gt;0,Kengetallen!E12,0))</f>
        <v>0</v>
      </c>
      <c r="H21" s="65">
        <f>(IF(D21&gt;0,Kengetallen!F12,0))</f>
        <v>0</v>
      </c>
      <c r="I21" s="65" t="e">
        <f t="shared" si="0"/>
        <v>#DIV/0!</v>
      </c>
      <c r="J21" s="67"/>
      <c r="K21" s="50">
        <f t="shared" si="1"/>
        <v>0</v>
      </c>
      <c r="L21" s="50">
        <f t="shared" si="2"/>
        <v>0</v>
      </c>
      <c r="M21" s="50">
        <f t="shared" si="3"/>
        <v>0</v>
      </c>
      <c r="N21" s="50">
        <f t="shared" si="4"/>
        <v>0</v>
      </c>
      <c r="O21" s="50">
        <f t="shared" si="5"/>
        <v>0</v>
      </c>
      <c r="P21" s="50">
        <f t="shared" si="6"/>
        <v>0</v>
      </c>
      <c r="Q21" s="50">
        <f t="shared" si="7"/>
        <v>0</v>
      </c>
      <c r="R21" s="50">
        <f t="shared" si="8"/>
        <v>0</v>
      </c>
      <c r="S21" s="50">
        <f t="shared" si="9"/>
        <v>0</v>
      </c>
      <c r="T21" s="50">
        <f t="shared" si="10"/>
        <v>0</v>
      </c>
      <c r="U21" s="50">
        <f t="shared" si="11"/>
        <v>0</v>
      </c>
      <c r="V21" s="50">
        <f t="shared" si="12"/>
        <v>0</v>
      </c>
      <c r="W21" s="50">
        <f t="shared" si="13"/>
        <v>0</v>
      </c>
      <c r="X21" s="50">
        <f t="shared" si="14"/>
        <v>0</v>
      </c>
      <c r="Y21" s="50">
        <f t="shared" si="15"/>
        <v>0</v>
      </c>
      <c r="Z21" s="50">
        <f t="shared" si="16"/>
        <v>0</v>
      </c>
      <c r="AA21" s="50">
        <f t="shared" si="17"/>
        <v>0</v>
      </c>
      <c r="AB21" s="50">
        <f t="shared" si="18"/>
        <v>0</v>
      </c>
      <c r="AC21" s="35"/>
      <c r="AD21" s="35"/>
      <c r="AE21" s="35"/>
    </row>
    <row r="22" spans="1:31" ht="23.25">
      <c r="A22" s="35"/>
      <c r="B22" s="44" t="s">
        <v>24</v>
      </c>
      <c r="C22" s="43" t="s">
        <v>33</v>
      </c>
      <c r="D22" s="82"/>
      <c r="E22" s="98">
        <f>ROUNDUP(IF(D22&gt;0,(Kengetallen!D13),0),-2)</f>
        <v>0</v>
      </c>
      <c r="F22" s="99">
        <f t="shared" si="19"/>
        <v>0</v>
      </c>
      <c r="G22" s="65">
        <f>(IF(D22&gt;0,Kengetallen!E13,0))</f>
        <v>0</v>
      </c>
      <c r="H22" s="65">
        <f>(IF(D22&gt;0,Kengetallen!F13,0))</f>
        <v>0</v>
      </c>
      <c r="I22" s="65" t="e">
        <f t="shared" si="0"/>
        <v>#DIV/0!</v>
      </c>
      <c r="J22" s="67"/>
      <c r="K22" s="50">
        <f t="shared" si="1"/>
        <v>0</v>
      </c>
      <c r="L22" s="50">
        <f t="shared" si="2"/>
        <v>0</v>
      </c>
      <c r="M22" s="50">
        <f t="shared" si="3"/>
        <v>0</v>
      </c>
      <c r="N22" s="50">
        <f t="shared" si="4"/>
        <v>0</v>
      </c>
      <c r="O22" s="50">
        <f t="shared" si="5"/>
        <v>0</v>
      </c>
      <c r="P22" s="50">
        <f t="shared" si="6"/>
        <v>0</v>
      </c>
      <c r="Q22" s="50">
        <f t="shared" si="7"/>
        <v>0</v>
      </c>
      <c r="R22" s="50">
        <f t="shared" si="8"/>
        <v>0</v>
      </c>
      <c r="S22" s="50">
        <f t="shared" si="9"/>
        <v>0</v>
      </c>
      <c r="T22" s="50">
        <f t="shared" si="10"/>
        <v>0</v>
      </c>
      <c r="U22" s="50">
        <f t="shared" si="11"/>
        <v>0</v>
      </c>
      <c r="V22" s="50">
        <f t="shared" si="12"/>
        <v>0</v>
      </c>
      <c r="W22" s="50">
        <f t="shared" si="13"/>
        <v>0</v>
      </c>
      <c r="X22" s="50">
        <f t="shared" si="14"/>
        <v>0</v>
      </c>
      <c r="Y22" s="50">
        <f t="shared" si="15"/>
        <v>0</v>
      </c>
      <c r="Z22" s="50">
        <f t="shared" si="16"/>
        <v>0</v>
      </c>
      <c r="AA22" s="50">
        <f t="shared" si="17"/>
        <v>0</v>
      </c>
      <c r="AB22" s="50">
        <f t="shared" si="18"/>
        <v>0</v>
      </c>
      <c r="AC22" s="35"/>
      <c r="AD22" s="35"/>
      <c r="AE22" s="35"/>
    </row>
    <row r="23" spans="1:31" ht="23.25">
      <c r="A23" s="35"/>
      <c r="B23" s="44" t="s">
        <v>24</v>
      </c>
      <c r="C23" s="43" t="s">
        <v>34</v>
      </c>
      <c r="D23" s="82"/>
      <c r="E23" s="98">
        <f>ROUNDUP(IF(D23&gt;0,(Kengetallen!D14),0),-2)</f>
        <v>0</v>
      </c>
      <c r="F23" s="99">
        <f t="shared" si="19"/>
        <v>0</v>
      </c>
      <c r="G23" s="65">
        <f>(IF(D23&gt;0,Kengetallen!E14,0))</f>
        <v>0</v>
      </c>
      <c r="H23" s="65">
        <f>(IF(D23&gt;0,Kengetallen!F14,0))</f>
        <v>0</v>
      </c>
      <c r="I23" s="65" t="e">
        <f t="shared" si="0"/>
        <v>#DIV/0!</v>
      </c>
      <c r="J23" s="67"/>
      <c r="K23" s="50"/>
      <c r="L23" s="50"/>
      <c r="M23" s="50"/>
      <c r="N23" s="50"/>
      <c r="O23" s="50"/>
      <c r="P23" s="50"/>
      <c r="Q23" s="50"/>
      <c r="R23" s="50"/>
      <c r="S23" s="50"/>
      <c r="T23" s="50"/>
      <c r="U23" s="50"/>
      <c r="V23" s="50"/>
      <c r="W23" s="50"/>
      <c r="X23" s="50"/>
      <c r="Y23" s="50"/>
      <c r="Z23" s="50"/>
      <c r="AA23" s="50"/>
      <c r="AB23" s="50"/>
      <c r="AC23" s="35"/>
      <c r="AD23" s="35"/>
      <c r="AE23" s="35"/>
    </row>
    <row r="24" spans="1:31" ht="23.25">
      <c r="A24" s="35"/>
      <c r="B24" s="44" t="s">
        <v>24</v>
      </c>
      <c r="C24" s="43" t="s">
        <v>35</v>
      </c>
      <c r="D24" s="82"/>
      <c r="E24" s="98">
        <f>ROUNDUP(IF(D24&gt;0,(Kengetallen!D15),0),-2)</f>
        <v>0</v>
      </c>
      <c r="F24" s="99">
        <f t="shared" si="19"/>
        <v>0</v>
      </c>
      <c r="G24" s="65">
        <f>(IF(D24&gt;0,Kengetallen!E15,0))</f>
        <v>0</v>
      </c>
      <c r="H24" s="65">
        <f>(IF(D24&gt;0,Kengetallen!F15,0))</f>
        <v>0</v>
      </c>
      <c r="I24" s="65" t="e">
        <f t="shared" si="0"/>
        <v>#DIV/0!</v>
      </c>
      <c r="J24" s="67"/>
      <c r="K24" s="50">
        <f t="shared" si="1"/>
        <v>0</v>
      </c>
      <c r="L24" s="50">
        <f t="shared" si="2"/>
        <v>0</v>
      </c>
      <c r="M24" s="50">
        <f t="shared" si="3"/>
        <v>0</v>
      </c>
      <c r="N24" s="50">
        <f t="shared" si="4"/>
        <v>0</v>
      </c>
      <c r="O24" s="50">
        <f t="shared" si="5"/>
        <v>0</v>
      </c>
      <c r="P24" s="50">
        <f t="shared" si="6"/>
        <v>0</v>
      </c>
      <c r="Q24" s="50">
        <f t="shared" si="7"/>
        <v>0</v>
      </c>
      <c r="R24" s="50">
        <f t="shared" si="8"/>
        <v>0</v>
      </c>
      <c r="S24" s="50">
        <f t="shared" si="9"/>
        <v>0</v>
      </c>
      <c r="T24" s="50">
        <f t="shared" si="10"/>
        <v>0</v>
      </c>
      <c r="U24" s="50">
        <f t="shared" si="11"/>
        <v>0</v>
      </c>
      <c r="V24" s="50">
        <f t="shared" si="12"/>
        <v>0</v>
      </c>
      <c r="W24" s="50">
        <f t="shared" si="13"/>
        <v>0</v>
      </c>
      <c r="X24" s="50">
        <f t="shared" si="14"/>
        <v>0</v>
      </c>
      <c r="Y24" s="50">
        <f t="shared" si="15"/>
        <v>0</v>
      </c>
      <c r="Z24" s="50">
        <f t="shared" si="16"/>
        <v>0</v>
      </c>
      <c r="AA24" s="50">
        <f t="shared" si="17"/>
        <v>0</v>
      </c>
      <c r="AB24" s="50">
        <f t="shared" si="18"/>
        <v>0</v>
      </c>
      <c r="AC24" s="35"/>
      <c r="AD24" s="35"/>
      <c r="AE24" s="35"/>
    </row>
    <row r="25" spans="1:31" ht="23.25">
      <c r="A25" s="35"/>
      <c r="B25" s="44" t="s">
        <v>24</v>
      </c>
      <c r="C25" s="43" t="s">
        <v>36</v>
      </c>
      <c r="D25" s="82"/>
      <c r="E25" s="98">
        <f>ROUNDUP(IF(D25&gt;0,(Kengetallen!D16),0),-2)</f>
        <v>0</v>
      </c>
      <c r="F25" s="99">
        <f t="shared" si="19"/>
        <v>0</v>
      </c>
      <c r="G25" s="65">
        <f>(IF(D25&gt;0,Kengetallen!E16,0))</f>
        <v>0</v>
      </c>
      <c r="H25" s="65">
        <f>(IF(D25&gt;0,Kengetallen!F16,0))</f>
        <v>0</v>
      </c>
      <c r="I25" s="65" t="e">
        <f t="shared" si="0"/>
        <v>#DIV/0!</v>
      </c>
      <c r="J25" s="67"/>
      <c r="K25" s="50"/>
      <c r="L25" s="50"/>
      <c r="M25" s="50"/>
      <c r="N25" s="50"/>
      <c r="O25" s="50"/>
      <c r="P25" s="50"/>
      <c r="Q25" s="50"/>
      <c r="R25" s="50"/>
      <c r="S25" s="50"/>
      <c r="T25" s="50"/>
      <c r="U25" s="50"/>
      <c r="V25" s="50"/>
      <c r="W25" s="50"/>
      <c r="X25" s="50"/>
      <c r="Y25" s="50"/>
      <c r="Z25" s="50"/>
      <c r="AA25" s="50"/>
      <c r="AB25" s="50"/>
      <c r="AC25" s="35"/>
      <c r="AD25" s="35"/>
      <c r="AE25" s="35"/>
    </row>
    <row r="26" spans="1:31" ht="23.25">
      <c r="A26" s="35"/>
      <c r="B26" s="44" t="s">
        <v>24</v>
      </c>
      <c r="C26" s="43" t="s">
        <v>37</v>
      </c>
      <c r="D26" s="82"/>
      <c r="E26" s="98">
        <f>ROUNDUP(IF(D26&gt;0,(Kengetallen!D17),0),-2)</f>
        <v>0</v>
      </c>
      <c r="F26" s="99">
        <f t="shared" si="19"/>
        <v>0</v>
      </c>
      <c r="G26" s="65">
        <f>(IF(D26&gt;0,Kengetallen!E17,0))</f>
        <v>0</v>
      </c>
      <c r="H26" s="65">
        <f>(IF(D26&gt;0,Kengetallen!F17,0))</f>
        <v>0</v>
      </c>
      <c r="I26" s="65" t="e">
        <f t="shared" si="0"/>
        <v>#DIV/0!</v>
      </c>
      <c r="J26" s="67"/>
      <c r="K26" s="50">
        <f t="shared" si="1"/>
        <v>0</v>
      </c>
      <c r="L26" s="50">
        <f t="shared" si="2"/>
        <v>0</v>
      </c>
      <c r="M26" s="50">
        <f t="shared" si="3"/>
        <v>0</v>
      </c>
      <c r="N26" s="50">
        <f t="shared" si="4"/>
        <v>0</v>
      </c>
      <c r="O26" s="50">
        <f t="shared" si="5"/>
        <v>0</v>
      </c>
      <c r="P26" s="50">
        <f t="shared" si="6"/>
        <v>0</v>
      </c>
      <c r="Q26" s="50">
        <f t="shared" si="7"/>
        <v>0</v>
      </c>
      <c r="R26" s="50">
        <f t="shared" si="8"/>
        <v>0</v>
      </c>
      <c r="S26" s="50">
        <f t="shared" si="9"/>
        <v>0</v>
      </c>
      <c r="T26" s="50">
        <f t="shared" si="10"/>
        <v>0</v>
      </c>
      <c r="U26" s="50">
        <f t="shared" si="11"/>
        <v>0</v>
      </c>
      <c r="V26" s="50">
        <f t="shared" si="12"/>
        <v>0</v>
      </c>
      <c r="W26" s="50">
        <f t="shared" si="13"/>
        <v>0</v>
      </c>
      <c r="X26" s="50">
        <f t="shared" si="14"/>
        <v>0</v>
      </c>
      <c r="Y26" s="50">
        <f t="shared" si="15"/>
        <v>0</v>
      </c>
      <c r="Z26" s="50">
        <f t="shared" si="16"/>
        <v>0</v>
      </c>
      <c r="AA26" s="50">
        <f t="shared" si="17"/>
        <v>0</v>
      </c>
      <c r="AB26" s="50">
        <f t="shared" si="18"/>
        <v>0</v>
      </c>
      <c r="AC26" s="35"/>
      <c r="AD26" s="35"/>
      <c r="AE26" s="35"/>
    </row>
    <row r="27" spans="1:31" ht="23.25">
      <c r="A27" s="35"/>
      <c r="B27" s="44" t="s">
        <v>24</v>
      </c>
      <c r="C27" s="43" t="s">
        <v>38</v>
      </c>
      <c r="D27" s="82"/>
      <c r="E27" s="98">
        <f>ROUNDUP(IF(D27&gt;0,(Kengetallen!D18),0),-2)</f>
        <v>0</v>
      </c>
      <c r="F27" s="99">
        <f t="shared" si="19"/>
        <v>0</v>
      </c>
      <c r="G27" s="65">
        <f>(IF(D27&gt;0,Kengetallen!E18,0))</f>
        <v>0</v>
      </c>
      <c r="H27" s="65">
        <f>(IF(D27&gt;0,Kengetallen!F18,0))</f>
        <v>0</v>
      </c>
      <c r="I27" s="65" t="e">
        <f t="shared" si="0"/>
        <v>#DIV/0!</v>
      </c>
      <c r="J27" s="67"/>
      <c r="K27" s="50"/>
      <c r="L27" s="50"/>
      <c r="M27" s="50"/>
      <c r="N27" s="50"/>
      <c r="O27" s="50"/>
      <c r="P27" s="50"/>
      <c r="Q27" s="50"/>
      <c r="R27" s="50"/>
      <c r="S27" s="50"/>
      <c r="T27" s="50"/>
      <c r="U27" s="50"/>
      <c r="V27" s="50"/>
      <c r="W27" s="50"/>
      <c r="X27" s="50"/>
      <c r="Y27" s="50"/>
      <c r="Z27" s="50"/>
      <c r="AA27" s="50"/>
      <c r="AB27" s="50"/>
      <c r="AC27" s="35"/>
      <c r="AD27" s="35"/>
      <c r="AE27" s="35"/>
    </row>
    <row r="28" spans="1:31" ht="23.25">
      <c r="A28" s="35"/>
      <c r="B28" s="44" t="s">
        <v>24</v>
      </c>
      <c r="C28" s="43" t="s">
        <v>39</v>
      </c>
      <c r="D28" s="82"/>
      <c r="E28" s="98">
        <f>ROUNDUP(IF(D28&gt;0,(Kengetallen!D19),0),-2)</f>
        <v>0</v>
      </c>
      <c r="F28" s="99">
        <f t="shared" si="19"/>
        <v>0</v>
      </c>
      <c r="G28" s="65">
        <f>(IF(D28&gt;0,Kengetallen!E19,0))</f>
        <v>0</v>
      </c>
      <c r="H28" s="65">
        <f>(IF(D28&gt;0,Kengetallen!F19,0))</f>
        <v>0</v>
      </c>
      <c r="I28" s="65" t="e">
        <f t="shared" si="0"/>
        <v>#DIV/0!</v>
      </c>
      <c r="J28" s="67"/>
      <c r="K28" s="50">
        <f t="shared" si="1"/>
        <v>0</v>
      </c>
      <c r="L28" s="50">
        <f t="shared" si="2"/>
        <v>0</v>
      </c>
      <c r="M28" s="50">
        <f t="shared" si="3"/>
        <v>0</v>
      </c>
      <c r="N28" s="50">
        <f t="shared" si="4"/>
        <v>0</v>
      </c>
      <c r="O28" s="50">
        <f t="shared" si="5"/>
        <v>0</v>
      </c>
      <c r="P28" s="50">
        <f t="shared" si="6"/>
        <v>0</v>
      </c>
      <c r="Q28" s="50">
        <f t="shared" si="7"/>
        <v>0</v>
      </c>
      <c r="R28" s="50">
        <f t="shared" si="8"/>
        <v>0</v>
      </c>
      <c r="S28" s="50">
        <f t="shared" si="9"/>
        <v>0</v>
      </c>
      <c r="T28" s="50">
        <f t="shared" si="10"/>
        <v>0</v>
      </c>
      <c r="U28" s="50">
        <f t="shared" si="11"/>
        <v>0</v>
      </c>
      <c r="V28" s="50">
        <f t="shared" si="12"/>
        <v>0</v>
      </c>
      <c r="W28" s="50">
        <f t="shared" si="13"/>
        <v>0</v>
      </c>
      <c r="X28" s="50">
        <f t="shared" si="14"/>
        <v>0</v>
      </c>
      <c r="Y28" s="50">
        <f t="shared" si="15"/>
        <v>0</v>
      </c>
      <c r="Z28" s="50">
        <f t="shared" si="16"/>
        <v>0</v>
      </c>
      <c r="AA28" s="50">
        <f t="shared" si="17"/>
        <v>0</v>
      </c>
      <c r="AB28" s="50">
        <f t="shared" si="18"/>
        <v>0</v>
      </c>
      <c r="AC28" s="35"/>
      <c r="AD28" s="35"/>
      <c r="AE28" s="35"/>
    </row>
    <row r="29" spans="1:31" ht="23.25">
      <c r="A29" s="35"/>
      <c r="B29" s="44" t="s">
        <v>24</v>
      </c>
      <c r="C29" s="43" t="s">
        <v>40</v>
      </c>
      <c r="D29" s="82"/>
      <c r="E29" s="98">
        <f>ROUNDUP(IF(D29&gt;0,(Kengetallen!D20),0),-2)</f>
        <v>0</v>
      </c>
      <c r="F29" s="99">
        <f t="shared" si="19"/>
        <v>0</v>
      </c>
      <c r="G29" s="65">
        <f>(IF(D29&gt;0,Kengetallen!E20,0))</f>
        <v>0</v>
      </c>
      <c r="H29" s="65">
        <f>(IF(D29&gt;0,Kengetallen!F20,0))</f>
        <v>0</v>
      </c>
      <c r="I29" s="65" t="e">
        <f t="shared" si="0"/>
        <v>#DIV/0!</v>
      </c>
      <c r="J29" s="67"/>
      <c r="K29" s="50"/>
      <c r="L29" s="50"/>
      <c r="M29" s="50"/>
      <c r="N29" s="50"/>
      <c r="O29" s="50"/>
      <c r="P29" s="50"/>
      <c r="Q29" s="50"/>
      <c r="R29" s="50"/>
      <c r="S29" s="50"/>
      <c r="T29" s="50"/>
      <c r="U29" s="50"/>
      <c r="V29" s="50"/>
      <c r="W29" s="50"/>
      <c r="X29" s="50"/>
      <c r="Y29" s="50"/>
      <c r="Z29" s="50"/>
      <c r="AA29" s="50"/>
      <c r="AB29" s="50"/>
      <c r="AC29" s="35"/>
      <c r="AD29" s="35"/>
      <c r="AE29" s="35"/>
    </row>
    <row r="30" spans="1:31" ht="23.25">
      <c r="A30" s="35"/>
      <c r="B30" s="44" t="s">
        <v>24</v>
      </c>
      <c r="C30" s="43" t="s">
        <v>41</v>
      </c>
      <c r="D30" s="82"/>
      <c r="E30" s="98">
        <f>ROUNDUP(IF(D30&gt;0,(Kengetallen!D21),0),-2)</f>
        <v>0</v>
      </c>
      <c r="F30" s="99">
        <f t="shared" si="19"/>
        <v>0</v>
      </c>
      <c r="G30" s="65">
        <f>(IF(D30&gt;0,Kengetallen!E21,0))</f>
        <v>0</v>
      </c>
      <c r="H30" s="65">
        <f>(IF(D30&gt;0,Kengetallen!F21,0))</f>
        <v>0</v>
      </c>
      <c r="I30" s="65" t="e">
        <f t="shared" si="0"/>
        <v>#DIV/0!</v>
      </c>
      <c r="J30" s="67"/>
      <c r="K30" s="50">
        <f t="shared" si="1"/>
        <v>0</v>
      </c>
      <c r="L30" s="50">
        <f t="shared" si="2"/>
        <v>0</v>
      </c>
      <c r="M30" s="50">
        <f t="shared" si="3"/>
        <v>0</v>
      </c>
      <c r="N30" s="50">
        <f t="shared" si="4"/>
        <v>0</v>
      </c>
      <c r="O30" s="50">
        <f t="shared" si="5"/>
        <v>0</v>
      </c>
      <c r="P30" s="50">
        <f t="shared" si="6"/>
        <v>0</v>
      </c>
      <c r="Q30" s="50">
        <f t="shared" si="7"/>
        <v>0</v>
      </c>
      <c r="R30" s="50">
        <f t="shared" si="8"/>
        <v>0</v>
      </c>
      <c r="S30" s="50">
        <f t="shared" si="9"/>
        <v>0</v>
      </c>
      <c r="T30" s="50">
        <f t="shared" si="10"/>
        <v>0</v>
      </c>
      <c r="U30" s="50">
        <f t="shared" si="11"/>
        <v>0</v>
      </c>
      <c r="V30" s="50">
        <f t="shared" si="12"/>
        <v>0</v>
      </c>
      <c r="W30" s="50">
        <f t="shared" si="13"/>
        <v>0</v>
      </c>
      <c r="X30" s="50">
        <f t="shared" si="14"/>
        <v>0</v>
      </c>
      <c r="Y30" s="50">
        <f t="shared" si="15"/>
        <v>0</v>
      </c>
      <c r="Z30" s="50">
        <f t="shared" si="16"/>
        <v>0</v>
      </c>
      <c r="AA30" s="50">
        <f t="shared" si="17"/>
        <v>0</v>
      </c>
      <c r="AB30" s="50">
        <f t="shared" si="18"/>
        <v>0</v>
      </c>
      <c r="AC30" s="35"/>
      <c r="AD30" s="35"/>
      <c r="AE30" s="35"/>
    </row>
    <row r="31" spans="1:31" ht="23.25">
      <c r="A31" s="35"/>
      <c r="B31" s="44" t="s">
        <v>24</v>
      </c>
      <c r="C31" s="43" t="s">
        <v>42</v>
      </c>
      <c r="D31" s="82"/>
      <c r="E31" s="98">
        <f>ROUNDUP(IF(D31&gt;0,(Kengetallen!D22),0),-2)</f>
        <v>0</v>
      </c>
      <c r="F31" s="99">
        <f t="shared" si="19"/>
        <v>0</v>
      </c>
      <c r="G31" s="68">
        <f>(IF(D31&gt;0,Kengetallen!E22,0))</f>
        <v>0</v>
      </c>
      <c r="H31" s="65">
        <f>(IF(D31&gt;0,Kengetallen!F22,0))</f>
        <v>0</v>
      </c>
      <c r="I31" s="65" t="e">
        <f t="shared" si="0"/>
        <v>#DIV/0!</v>
      </c>
      <c r="J31" s="67"/>
      <c r="K31" s="50">
        <f t="shared" si="1"/>
        <v>0</v>
      </c>
      <c r="L31" s="50">
        <f t="shared" si="2"/>
        <v>0</v>
      </c>
      <c r="M31" s="50">
        <f t="shared" si="3"/>
        <v>0</v>
      </c>
      <c r="N31" s="50">
        <f t="shared" si="4"/>
        <v>0</v>
      </c>
      <c r="O31" s="50">
        <f t="shared" si="5"/>
        <v>0</v>
      </c>
      <c r="P31" s="50">
        <f t="shared" si="6"/>
        <v>0</v>
      </c>
      <c r="Q31" s="50">
        <f t="shared" si="7"/>
        <v>0</v>
      </c>
      <c r="R31" s="50">
        <f t="shared" si="8"/>
        <v>0</v>
      </c>
      <c r="S31" s="50">
        <f t="shared" si="9"/>
        <v>0</v>
      </c>
      <c r="T31" s="50">
        <f t="shared" si="10"/>
        <v>0</v>
      </c>
      <c r="U31" s="50">
        <f t="shared" si="11"/>
        <v>0</v>
      </c>
      <c r="V31" s="50">
        <f t="shared" si="12"/>
        <v>0</v>
      </c>
      <c r="W31" s="50">
        <f t="shared" si="13"/>
        <v>0</v>
      </c>
      <c r="X31" s="50">
        <f t="shared" si="14"/>
        <v>0</v>
      </c>
      <c r="Y31" s="50">
        <f t="shared" si="15"/>
        <v>0</v>
      </c>
      <c r="Z31" s="50">
        <f t="shared" si="16"/>
        <v>0</v>
      </c>
      <c r="AA31" s="50">
        <f t="shared" si="17"/>
        <v>0</v>
      </c>
      <c r="AB31" s="50">
        <f t="shared" si="18"/>
        <v>0</v>
      </c>
      <c r="AC31" s="35"/>
      <c r="AD31" s="35"/>
      <c r="AE31" s="35"/>
    </row>
    <row r="32" spans="1:31" ht="23.25">
      <c r="A32" s="35"/>
      <c r="B32" s="44" t="s">
        <v>24</v>
      </c>
      <c r="C32" s="43" t="s">
        <v>43</v>
      </c>
      <c r="D32" s="82"/>
      <c r="E32" s="98">
        <f>ROUNDUP(IF(D32&gt;0,(Kengetallen!D23),0),-2)</f>
        <v>0</v>
      </c>
      <c r="F32" s="99">
        <f t="shared" si="19"/>
        <v>0</v>
      </c>
      <c r="G32" s="68">
        <f>(IF(D32&gt;0,Kengetallen!E23,0))</f>
        <v>0</v>
      </c>
      <c r="H32" s="65">
        <f>(IF(D32&gt;0,Kengetallen!F23,0))</f>
        <v>0</v>
      </c>
      <c r="I32" s="65" t="e">
        <f t="shared" si="0"/>
        <v>#DIV/0!</v>
      </c>
      <c r="J32" s="67"/>
      <c r="K32" s="50">
        <f t="shared" si="1"/>
        <v>0</v>
      </c>
      <c r="L32" s="50">
        <f t="shared" si="2"/>
        <v>0</v>
      </c>
      <c r="M32" s="50">
        <f t="shared" si="3"/>
        <v>0</v>
      </c>
      <c r="N32" s="50">
        <f t="shared" si="4"/>
        <v>0</v>
      </c>
      <c r="O32" s="50">
        <f t="shared" si="5"/>
        <v>0</v>
      </c>
      <c r="P32" s="50">
        <f t="shared" si="6"/>
        <v>0</v>
      </c>
      <c r="Q32" s="50">
        <f t="shared" si="7"/>
        <v>0</v>
      </c>
      <c r="R32" s="50">
        <f t="shared" si="8"/>
        <v>0</v>
      </c>
      <c r="S32" s="50">
        <f t="shared" si="9"/>
        <v>0</v>
      </c>
      <c r="T32" s="50">
        <f t="shared" si="10"/>
        <v>0</v>
      </c>
      <c r="U32" s="50">
        <f t="shared" si="11"/>
        <v>0</v>
      </c>
      <c r="V32" s="50">
        <f t="shared" si="12"/>
        <v>0</v>
      </c>
      <c r="W32" s="50">
        <f t="shared" si="13"/>
        <v>0</v>
      </c>
      <c r="X32" s="50">
        <f t="shared" si="14"/>
        <v>0</v>
      </c>
      <c r="Y32" s="50">
        <f t="shared" si="15"/>
        <v>0</v>
      </c>
      <c r="Z32" s="50">
        <f t="shared" si="16"/>
        <v>0</v>
      </c>
      <c r="AA32" s="50">
        <f t="shared" si="17"/>
        <v>0</v>
      </c>
      <c r="AB32" s="50">
        <f t="shared" si="18"/>
        <v>0</v>
      </c>
      <c r="AC32" s="35"/>
      <c r="AD32" s="35"/>
      <c r="AE32" s="35"/>
    </row>
    <row r="33" spans="1:31" ht="23.25">
      <c r="A33" s="35"/>
      <c r="B33" s="44" t="s">
        <v>24</v>
      </c>
      <c r="C33" s="43" t="s">
        <v>44</v>
      </c>
      <c r="D33" s="82"/>
      <c r="E33" s="98">
        <f>ROUNDUP(IF(D33&gt;0,(Kengetallen!D24),0),-2)</f>
        <v>0</v>
      </c>
      <c r="F33" s="99">
        <f t="shared" si="19"/>
        <v>0</v>
      </c>
      <c r="G33" s="65">
        <f>(IF(D33&gt;0,Kengetallen!E24,0))</f>
        <v>0</v>
      </c>
      <c r="H33" s="65">
        <f>(IF(D33&gt;0,Kengetallen!F24,0))</f>
        <v>0</v>
      </c>
      <c r="I33" s="65" t="e">
        <f t="shared" si="0"/>
        <v>#DIV/0!</v>
      </c>
      <c r="J33" s="67"/>
      <c r="K33" s="50">
        <f t="shared" si="1"/>
        <v>0</v>
      </c>
      <c r="L33" s="50">
        <f t="shared" si="2"/>
        <v>0</v>
      </c>
      <c r="M33" s="50">
        <f t="shared" si="3"/>
        <v>0</v>
      </c>
      <c r="N33" s="50">
        <f t="shared" si="4"/>
        <v>0</v>
      </c>
      <c r="O33" s="50">
        <f t="shared" si="5"/>
        <v>0</v>
      </c>
      <c r="P33" s="50">
        <f t="shared" si="6"/>
        <v>0</v>
      </c>
      <c r="Q33" s="50">
        <f t="shared" si="7"/>
        <v>0</v>
      </c>
      <c r="R33" s="50">
        <f t="shared" si="8"/>
        <v>0</v>
      </c>
      <c r="S33" s="50">
        <f t="shared" si="9"/>
        <v>0</v>
      </c>
      <c r="T33" s="50">
        <f t="shared" si="10"/>
        <v>0</v>
      </c>
      <c r="U33" s="50">
        <f t="shared" si="11"/>
        <v>0</v>
      </c>
      <c r="V33" s="50">
        <f t="shared" si="12"/>
        <v>0</v>
      </c>
      <c r="W33" s="50">
        <f t="shared" si="13"/>
        <v>0</v>
      </c>
      <c r="X33" s="50">
        <f t="shared" si="14"/>
        <v>0</v>
      </c>
      <c r="Y33" s="50">
        <f t="shared" si="15"/>
        <v>0</v>
      </c>
      <c r="Z33" s="50">
        <f t="shared" si="16"/>
        <v>0</v>
      </c>
      <c r="AA33" s="50">
        <f t="shared" si="17"/>
        <v>0</v>
      </c>
      <c r="AB33" s="50">
        <f t="shared" si="18"/>
        <v>0</v>
      </c>
      <c r="AC33" s="35"/>
      <c r="AD33" s="35"/>
      <c r="AE33" s="35"/>
    </row>
    <row r="34" spans="1:31" ht="23.25">
      <c r="A34" s="35"/>
      <c r="B34" s="44" t="s">
        <v>24</v>
      </c>
      <c r="C34" s="43" t="s">
        <v>45</v>
      </c>
      <c r="D34" s="82"/>
      <c r="E34" s="98">
        <f>ROUNDUP(IF(D34&gt;0,(Kengetallen!D25),0),-2)</f>
        <v>0</v>
      </c>
      <c r="F34" s="99">
        <f t="shared" si="19"/>
        <v>0</v>
      </c>
      <c r="G34" s="65">
        <f>(IF(D34&gt;0,Kengetallen!E25,0))</f>
        <v>0</v>
      </c>
      <c r="H34" s="65">
        <f>(IF(D34&gt;0,Kengetallen!F25,0))</f>
        <v>0</v>
      </c>
      <c r="I34" s="65" t="e">
        <f t="shared" si="0"/>
        <v>#DIV/0!</v>
      </c>
      <c r="J34" s="67"/>
      <c r="K34" s="50">
        <f t="shared" si="1"/>
        <v>0</v>
      </c>
      <c r="L34" s="50">
        <f t="shared" si="2"/>
        <v>0</v>
      </c>
      <c r="M34" s="50">
        <f t="shared" si="3"/>
        <v>0</v>
      </c>
      <c r="N34" s="50">
        <f t="shared" si="4"/>
        <v>0</v>
      </c>
      <c r="O34" s="50">
        <f t="shared" si="5"/>
        <v>0</v>
      </c>
      <c r="P34" s="50">
        <f t="shared" si="6"/>
        <v>0</v>
      </c>
      <c r="Q34" s="50">
        <f t="shared" si="7"/>
        <v>0</v>
      </c>
      <c r="R34" s="50">
        <f t="shared" si="8"/>
        <v>0</v>
      </c>
      <c r="S34" s="50">
        <f t="shared" si="9"/>
        <v>0</v>
      </c>
      <c r="T34" s="50">
        <f t="shared" si="10"/>
        <v>0</v>
      </c>
      <c r="U34" s="50">
        <f t="shared" si="11"/>
        <v>0</v>
      </c>
      <c r="V34" s="50">
        <f t="shared" si="12"/>
        <v>0</v>
      </c>
      <c r="W34" s="50">
        <f t="shared" si="13"/>
        <v>0</v>
      </c>
      <c r="X34" s="50">
        <f t="shared" si="14"/>
        <v>0</v>
      </c>
      <c r="Y34" s="50">
        <f t="shared" si="15"/>
        <v>0</v>
      </c>
      <c r="Z34" s="50">
        <f t="shared" si="16"/>
        <v>0</v>
      </c>
      <c r="AA34" s="50">
        <f t="shared" si="17"/>
        <v>0</v>
      </c>
      <c r="AB34" s="50">
        <f t="shared" si="18"/>
        <v>0</v>
      </c>
      <c r="AC34" s="35"/>
      <c r="AD34" s="35"/>
      <c r="AE34" s="35"/>
    </row>
    <row r="35" spans="1:31" ht="23.25">
      <c r="A35" s="35"/>
      <c r="B35" s="44" t="s">
        <v>46</v>
      </c>
      <c r="C35" s="43" t="s">
        <v>47</v>
      </c>
      <c r="D35" s="82"/>
      <c r="E35" s="98">
        <f>ROUNDUP(IF(D35&gt;0,(Kengetallen!D26),0),-2)</f>
        <v>0</v>
      </c>
      <c r="F35" s="99">
        <f t="shared" si="19"/>
        <v>0</v>
      </c>
      <c r="G35" s="65">
        <f>(IF(D35&gt;0,Kengetallen!E26,0))</f>
        <v>0</v>
      </c>
      <c r="H35" s="65">
        <f>(IF(D35&gt;0,Kengetallen!F26,0))</f>
        <v>0</v>
      </c>
      <c r="I35" s="65" t="e">
        <f t="shared" si="0"/>
        <v>#DIV/0!</v>
      </c>
      <c r="J35" s="67"/>
      <c r="K35" s="50">
        <f t="shared" si="1"/>
        <v>0</v>
      </c>
      <c r="L35" s="50">
        <f t="shared" si="2"/>
        <v>0</v>
      </c>
      <c r="M35" s="50">
        <f t="shared" si="3"/>
        <v>0</v>
      </c>
      <c r="N35" s="50">
        <f t="shared" si="4"/>
        <v>0</v>
      </c>
      <c r="O35" s="50">
        <f t="shared" si="5"/>
        <v>0</v>
      </c>
      <c r="P35" s="50">
        <f t="shared" si="6"/>
        <v>0</v>
      </c>
      <c r="Q35" s="50">
        <f t="shared" si="7"/>
        <v>0</v>
      </c>
      <c r="R35" s="50">
        <f t="shared" si="8"/>
        <v>0</v>
      </c>
      <c r="S35" s="50">
        <f t="shared" si="9"/>
        <v>0</v>
      </c>
      <c r="T35" s="50">
        <f t="shared" si="10"/>
        <v>0</v>
      </c>
      <c r="U35" s="50">
        <f t="shared" si="11"/>
        <v>0</v>
      </c>
      <c r="V35" s="50">
        <f t="shared" si="12"/>
        <v>0</v>
      </c>
      <c r="W35" s="50">
        <f t="shared" si="13"/>
        <v>0</v>
      </c>
      <c r="X35" s="50">
        <f t="shared" si="14"/>
        <v>0</v>
      </c>
      <c r="Y35" s="50">
        <f t="shared" si="15"/>
        <v>0</v>
      </c>
      <c r="Z35" s="50">
        <f t="shared" si="16"/>
        <v>0</v>
      </c>
      <c r="AA35" s="50">
        <f t="shared" si="17"/>
        <v>0</v>
      </c>
      <c r="AB35" s="50">
        <f t="shared" si="18"/>
        <v>0</v>
      </c>
      <c r="AC35" s="35"/>
      <c r="AD35" s="35"/>
      <c r="AE35" s="35"/>
    </row>
    <row r="36" spans="1:31" ht="23.25">
      <c r="A36" s="35"/>
      <c r="B36" s="44" t="s">
        <v>46</v>
      </c>
      <c r="C36" s="43" t="s">
        <v>48</v>
      </c>
      <c r="D36" s="82"/>
      <c r="E36" s="98">
        <f>ROUNDUP(IF(D36&gt;0,(Kengetallen!D27),0),-2)</f>
        <v>0</v>
      </c>
      <c r="F36" s="99">
        <f t="shared" si="19"/>
        <v>0</v>
      </c>
      <c r="G36" s="65">
        <f>(IF(D36&gt;0,Kengetallen!E27,0))</f>
        <v>0</v>
      </c>
      <c r="H36" s="65">
        <f>(IF(D36&gt;0,Kengetallen!F27,0))</f>
        <v>0</v>
      </c>
      <c r="I36" s="65" t="e">
        <f t="shared" si="0"/>
        <v>#DIV/0!</v>
      </c>
      <c r="J36" s="67"/>
      <c r="K36" s="50">
        <f t="shared" si="1"/>
        <v>0</v>
      </c>
      <c r="L36" s="50">
        <f t="shared" si="2"/>
        <v>0</v>
      </c>
      <c r="M36" s="50">
        <f t="shared" si="3"/>
        <v>0</v>
      </c>
      <c r="N36" s="50">
        <f t="shared" si="4"/>
        <v>0</v>
      </c>
      <c r="O36" s="50">
        <f t="shared" si="5"/>
        <v>0</v>
      </c>
      <c r="P36" s="50">
        <f t="shared" si="6"/>
        <v>0</v>
      </c>
      <c r="Q36" s="50">
        <f t="shared" si="7"/>
        <v>0</v>
      </c>
      <c r="R36" s="50">
        <f t="shared" si="8"/>
        <v>0</v>
      </c>
      <c r="S36" s="50">
        <f t="shared" si="9"/>
        <v>0</v>
      </c>
      <c r="T36" s="50">
        <f t="shared" si="10"/>
        <v>0</v>
      </c>
      <c r="U36" s="50">
        <f t="shared" si="11"/>
        <v>0</v>
      </c>
      <c r="V36" s="50">
        <f t="shared" si="12"/>
        <v>0</v>
      </c>
      <c r="W36" s="50">
        <f t="shared" si="13"/>
        <v>0</v>
      </c>
      <c r="X36" s="50">
        <f t="shared" si="14"/>
        <v>0</v>
      </c>
      <c r="Y36" s="50">
        <f t="shared" si="15"/>
        <v>0</v>
      </c>
      <c r="Z36" s="50">
        <f t="shared" si="16"/>
        <v>0</v>
      </c>
      <c r="AA36" s="50">
        <f t="shared" si="17"/>
        <v>0</v>
      </c>
      <c r="AB36" s="50">
        <f t="shared" si="18"/>
        <v>0</v>
      </c>
      <c r="AC36" s="35"/>
      <c r="AD36" s="35"/>
      <c r="AE36" s="35"/>
    </row>
    <row r="37" spans="1:31" ht="23.25">
      <c r="A37" s="35"/>
      <c r="B37" s="44" t="s">
        <v>46</v>
      </c>
      <c r="C37" s="43" t="s">
        <v>49</v>
      </c>
      <c r="D37" s="82"/>
      <c r="E37" s="98">
        <f>ROUNDUP(IF(D37&gt;0,(Kengetallen!D28),0),-2)</f>
        <v>0</v>
      </c>
      <c r="F37" s="99">
        <f t="shared" si="19"/>
        <v>0</v>
      </c>
      <c r="G37" s="65">
        <f>(IF(D37&gt;0,Kengetallen!E28,0))</f>
        <v>0</v>
      </c>
      <c r="H37" s="65">
        <f>(IF(D37&gt;0,Kengetallen!F28,0))</f>
        <v>0</v>
      </c>
      <c r="I37" s="65" t="e">
        <f t="shared" si="0"/>
        <v>#DIV/0!</v>
      </c>
      <c r="J37" s="67"/>
      <c r="K37" s="50">
        <f t="shared" si="1"/>
        <v>0</v>
      </c>
      <c r="L37" s="50">
        <f t="shared" si="2"/>
        <v>0</v>
      </c>
      <c r="M37" s="50">
        <f t="shared" si="3"/>
        <v>0</v>
      </c>
      <c r="N37" s="50">
        <f t="shared" si="4"/>
        <v>0</v>
      </c>
      <c r="O37" s="50">
        <f t="shared" si="5"/>
        <v>0</v>
      </c>
      <c r="P37" s="50">
        <f t="shared" si="6"/>
        <v>0</v>
      </c>
      <c r="Q37" s="50">
        <f t="shared" si="7"/>
        <v>0</v>
      </c>
      <c r="R37" s="50">
        <f t="shared" si="8"/>
        <v>0</v>
      </c>
      <c r="S37" s="50">
        <f t="shared" si="9"/>
        <v>0</v>
      </c>
      <c r="T37" s="50">
        <f t="shared" si="10"/>
        <v>0</v>
      </c>
      <c r="U37" s="50">
        <f t="shared" si="11"/>
        <v>0</v>
      </c>
      <c r="V37" s="50">
        <f t="shared" si="12"/>
        <v>0</v>
      </c>
      <c r="W37" s="50">
        <f t="shared" si="13"/>
        <v>0</v>
      </c>
      <c r="X37" s="50">
        <f t="shared" si="14"/>
        <v>0</v>
      </c>
      <c r="Y37" s="50">
        <f t="shared" si="15"/>
        <v>0</v>
      </c>
      <c r="Z37" s="50">
        <f t="shared" si="16"/>
        <v>0</v>
      </c>
      <c r="AA37" s="50">
        <f t="shared" si="17"/>
        <v>0</v>
      </c>
      <c r="AB37" s="50">
        <f t="shared" si="18"/>
        <v>0</v>
      </c>
      <c r="AC37" s="35"/>
      <c r="AD37" s="35"/>
      <c r="AE37" s="35"/>
    </row>
    <row r="38" spans="1:31" ht="23.25">
      <c r="A38" s="35"/>
      <c r="B38" s="44" t="s">
        <v>46</v>
      </c>
      <c r="C38" s="43" t="s">
        <v>50</v>
      </c>
      <c r="D38" s="82"/>
      <c r="E38" s="98">
        <f>ROUNDUP(IF(D38&gt;0,(Kengetallen!D29),0),-2)</f>
        <v>0</v>
      </c>
      <c r="F38" s="99">
        <f t="shared" si="19"/>
        <v>0</v>
      </c>
      <c r="G38" s="68">
        <f>(IF(D38&gt;0,Kengetallen!E29,0))</f>
        <v>0</v>
      </c>
      <c r="H38" s="65">
        <f>(IF(D38&gt;0,Kengetallen!F29,0))</f>
        <v>0</v>
      </c>
      <c r="I38" s="65" t="e">
        <f t="shared" si="0"/>
        <v>#DIV/0!</v>
      </c>
      <c r="J38" s="67"/>
      <c r="K38" s="50">
        <f t="shared" si="1"/>
        <v>0</v>
      </c>
      <c r="L38" s="50">
        <f t="shared" si="2"/>
        <v>0</v>
      </c>
      <c r="M38" s="50">
        <f t="shared" si="3"/>
        <v>0</v>
      </c>
      <c r="N38" s="50">
        <f t="shared" si="4"/>
        <v>0</v>
      </c>
      <c r="O38" s="50">
        <f t="shared" si="5"/>
        <v>0</v>
      </c>
      <c r="P38" s="50">
        <f t="shared" si="6"/>
        <v>0</v>
      </c>
      <c r="Q38" s="50">
        <f t="shared" si="7"/>
        <v>0</v>
      </c>
      <c r="R38" s="50">
        <f t="shared" si="8"/>
        <v>0</v>
      </c>
      <c r="S38" s="50">
        <f t="shared" si="9"/>
        <v>0</v>
      </c>
      <c r="T38" s="50">
        <f t="shared" si="10"/>
        <v>0</v>
      </c>
      <c r="U38" s="50">
        <f t="shared" si="11"/>
        <v>0</v>
      </c>
      <c r="V38" s="50">
        <f t="shared" si="12"/>
        <v>0</v>
      </c>
      <c r="W38" s="50">
        <f t="shared" si="13"/>
        <v>0</v>
      </c>
      <c r="X38" s="50">
        <f t="shared" si="14"/>
        <v>0</v>
      </c>
      <c r="Y38" s="50">
        <f t="shared" si="15"/>
        <v>0</v>
      </c>
      <c r="Z38" s="50">
        <f t="shared" si="16"/>
        <v>0</v>
      </c>
      <c r="AA38" s="50">
        <f t="shared" si="17"/>
        <v>0</v>
      </c>
      <c r="AB38" s="50">
        <f t="shared" si="18"/>
        <v>0</v>
      </c>
      <c r="AC38" s="35"/>
      <c r="AD38" s="35"/>
      <c r="AE38" s="35"/>
    </row>
    <row r="39" spans="1:31" ht="24.6" customHeight="1">
      <c r="A39" s="35"/>
      <c r="B39" s="44" t="s">
        <v>46</v>
      </c>
      <c r="C39" s="43" t="s">
        <v>51</v>
      </c>
      <c r="D39" s="82"/>
      <c r="E39" s="98">
        <f>ROUNDUP(IF(D39&gt;0,(Kengetallen!D30),0),-2)</f>
        <v>0</v>
      </c>
      <c r="F39" s="99">
        <f t="shared" si="19"/>
        <v>0</v>
      </c>
      <c r="G39" s="65">
        <f>(IF(D39&gt;0,Kengetallen!E30,0))</f>
        <v>0</v>
      </c>
      <c r="H39" s="65">
        <f>(IF(D39&gt;0,Kengetallen!F30,0))</f>
        <v>0</v>
      </c>
      <c r="I39" s="65" t="e">
        <f t="shared" si="0"/>
        <v>#DIV/0!</v>
      </c>
      <c r="J39" s="67"/>
      <c r="K39" s="50">
        <f t="shared" si="1"/>
        <v>0</v>
      </c>
      <c r="L39" s="50">
        <f t="shared" si="2"/>
        <v>0</v>
      </c>
      <c r="M39" s="50">
        <f t="shared" si="3"/>
        <v>0</v>
      </c>
      <c r="N39" s="50">
        <f t="shared" si="4"/>
        <v>0</v>
      </c>
      <c r="O39" s="50">
        <f t="shared" si="5"/>
        <v>0</v>
      </c>
      <c r="P39" s="50">
        <f t="shared" si="6"/>
        <v>0</v>
      </c>
      <c r="Q39" s="50">
        <f t="shared" si="7"/>
        <v>0</v>
      </c>
      <c r="R39" s="50">
        <f t="shared" si="8"/>
        <v>0</v>
      </c>
      <c r="S39" s="50">
        <f t="shared" si="9"/>
        <v>0</v>
      </c>
      <c r="T39" s="50">
        <f t="shared" si="10"/>
        <v>0</v>
      </c>
      <c r="U39" s="50">
        <f t="shared" si="11"/>
        <v>0</v>
      </c>
      <c r="V39" s="50">
        <f t="shared" si="12"/>
        <v>0</v>
      </c>
      <c r="W39" s="50">
        <f t="shared" si="13"/>
        <v>0</v>
      </c>
      <c r="X39" s="50">
        <f t="shared" si="14"/>
        <v>0</v>
      </c>
      <c r="Y39" s="50">
        <f t="shared" si="15"/>
        <v>0</v>
      </c>
      <c r="Z39" s="50">
        <f t="shared" si="16"/>
        <v>0</v>
      </c>
      <c r="AA39" s="50">
        <f t="shared" si="17"/>
        <v>0</v>
      </c>
      <c r="AB39" s="50">
        <f t="shared" si="18"/>
        <v>0</v>
      </c>
      <c r="AC39" s="35"/>
      <c r="AD39" s="35"/>
      <c r="AE39" s="35"/>
    </row>
    <row r="40" spans="1:31" ht="23.25">
      <c r="A40" s="35"/>
      <c r="B40" s="44" t="s">
        <v>46</v>
      </c>
      <c r="C40" s="43" t="s">
        <v>52</v>
      </c>
      <c r="D40" s="82"/>
      <c r="E40" s="98">
        <f>ROUNDUP(IF(D40&gt;0,(Kengetallen!D31),0),-2)</f>
        <v>0</v>
      </c>
      <c r="F40" s="99">
        <f>ROUNDUP((G40*$D$4*$D$6)+(H40*($D$3-$D$5)*$D$7),-1)</f>
        <v>0</v>
      </c>
      <c r="G40" s="65">
        <f>(IF(D40&gt;0,Kengetallen!E31,0))</f>
        <v>0</v>
      </c>
      <c r="H40" s="65">
        <f>(IF(D40&gt;0,Kengetallen!F31,0))</f>
        <v>0</v>
      </c>
      <c r="I40" s="65" t="e">
        <f t="shared" si="0"/>
        <v>#DIV/0!</v>
      </c>
      <c r="J40" s="67"/>
      <c r="K40" s="50">
        <f t="shared" si="1"/>
        <v>0</v>
      </c>
      <c r="L40" s="50">
        <f t="shared" si="2"/>
        <v>0</v>
      </c>
      <c r="M40" s="50">
        <f t="shared" si="3"/>
        <v>0</v>
      </c>
      <c r="N40" s="50">
        <f t="shared" si="4"/>
        <v>0</v>
      </c>
      <c r="O40" s="50">
        <f t="shared" si="5"/>
        <v>0</v>
      </c>
      <c r="P40" s="50">
        <f t="shared" si="6"/>
        <v>0</v>
      </c>
      <c r="Q40" s="50">
        <f t="shared" si="7"/>
        <v>0</v>
      </c>
      <c r="R40" s="50">
        <f t="shared" si="8"/>
        <v>0</v>
      </c>
      <c r="S40" s="50">
        <f t="shared" si="9"/>
        <v>0</v>
      </c>
      <c r="T40" s="50">
        <f t="shared" si="10"/>
        <v>0</v>
      </c>
      <c r="U40" s="50">
        <f t="shared" si="11"/>
        <v>0</v>
      </c>
      <c r="V40" s="50">
        <f t="shared" si="12"/>
        <v>0</v>
      </c>
      <c r="W40" s="50">
        <f t="shared" si="13"/>
        <v>0</v>
      </c>
      <c r="X40" s="50">
        <f t="shared" si="14"/>
        <v>0</v>
      </c>
      <c r="Y40" s="50">
        <f t="shared" si="15"/>
        <v>0</v>
      </c>
      <c r="Z40" s="50">
        <f t="shared" si="16"/>
        <v>0</v>
      </c>
      <c r="AA40" s="50">
        <f t="shared" si="17"/>
        <v>0</v>
      </c>
      <c r="AB40" s="50">
        <f t="shared" si="18"/>
        <v>0</v>
      </c>
      <c r="AC40" s="35"/>
      <c r="AD40" s="35"/>
      <c r="AE40" s="35"/>
    </row>
    <row r="41" spans="1:31" ht="23.25">
      <c r="A41" s="35"/>
      <c r="B41" s="44" t="s">
        <v>46</v>
      </c>
      <c r="C41" s="43" t="s">
        <v>53</v>
      </c>
      <c r="D41" s="82"/>
      <c r="E41" s="98">
        <f>ROUNDUP(IF(D41&gt;0,(Kengetallen!D32),0),-2)</f>
        <v>0</v>
      </c>
      <c r="F41" s="99">
        <f t="shared" si="19"/>
        <v>0</v>
      </c>
      <c r="G41" s="65">
        <f>(IF(D41&gt;0,Kengetallen!E32,0))</f>
        <v>0</v>
      </c>
      <c r="H41" s="65">
        <f>(IF(D41&gt;0,Kengetallen!F32,0))</f>
        <v>0</v>
      </c>
      <c r="I41" s="65" t="e">
        <f t="shared" si="0"/>
        <v>#DIV/0!</v>
      </c>
      <c r="J41" s="67"/>
      <c r="K41" s="50">
        <f t="shared" si="1"/>
        <v>0</v>
      </c>
      <c r="L41" s="50">
        <f t="shared" si="2"/>
        <v>0</v>
      </c>
      <c r="M41" s="50">
        <f t="shared" si="3"/>
        <v>0</v>
      </c>
      <c r="N41" s="50">
        <f t="shared" si="4"/>
        <v>0</v>
      </c>
      <c r="O41" s="50">
        <f t="shared" si="5"/>
        <v>0</v>
      </c>
      <c r="P41" s="50">
        <f t="shared" si="6"/>
        <v>0</v>
      </c>
      <c r="Q41" s="50">
        <f t="shared" si="7"/>
        <v>0</v>
      </c>
      <c r="R41" s="50">
        <f t="shared" si="8"/>
        <v>0</v>
      </c>
      <c r="S41" s="50">
        <f t="shared" si="9"/>
        <v>0</v>
      </c>
      <c r="T41" s="50">
        <f t="shared" si="10"/>
        <v>0</v>
      </c>
      <c r="U41" s="50">
        <f t="shared" si="11"/>
        <v>0</v>
      </c>
      <c r="V41" s="50">
        <f t="shared" si="12"/>
        <v>0</v>
      </c>
      <c r="W41" s="50">
        <f t="shared" si="13"/>
        <v>0</v>
      </c>
      <c r="X41" s="50">
        <f t="shared" si="14"/>
        <v>0</v>
      </c>
      <c r="Y41" s="50">
        <f t="shared" si="15"/>
        <v>0</v>
      </c>
      <c r="Z41" s="50">
        <f t="shared" si="16"/>
        <v>0</v>
      </c>
      <c r="AA41" s="50">
        <f t="shared" si="17"/>
        <v>0</v>
      </c>
      <c r="AB41" s="50">
        <f t="shared" si="18"/>
        <v>0</v>
      </c>
      <c r="AC41" s="35"/>
      <c r="AD41" s="35"/>
      <c r="AE41" s="35"/>
    </row>
    <row r="42" spans="1:31" ht="23.25">
      <c r="A42" s="35"/>
      <c r="B42" s="44" t="s">
        <v>46</v>
      </c>
      <c r="C42" s="43" t="s">
        <v>54</v>
      </c>
      <c r="D42" s="82"/>
      <c r="E42" s="98">
        <f>ROUNDUP(IF(D42&gt;0,(Kengetallen!D33),0),-2)</f>
        <v>0</v>
      </c>
      <c r="F42" s="99">
        <f t="shared" si="19"/>
        <v>0</v>
      </c>
      <c r="G42" s="65">
        <f>(IF(D42&gt;0,Kengetallen!E33,0))</f>
        <v>0</v>
      </c>
      <c r="H42" s="65">
        <f>(IF(D42&gt;0,Kengetallen!F33,0))</f>
        <v>0</v>
      </c>
      <c r="I42" s="65" t="e">
        <f t="shared" si="0"/>
        <v>#DIV/0!</v>
      </c>
      <c r="J42" s="67"/>
      <c r="K42" s="50">
        <f t="shared" si="1"/>
        <v>0</v>
      </c>
      <c r="L42" s="50">
        <f t="shared" si="2"/>
        <v>0</v>
      </c>
      <c r="M42" s="50">
        <f t="shared" si="3"/>
        <v>0</v>
      </c>
      <c r="N42" s="50">
        <f t="shared" si="4"/>
        <v>0</v>
      </c>
      <c r="O42" s="50">
        <f t="shared" si="5"/>
        <v>0</v>
      </c>
      <c r="P42" s="50">
        <f t="shared" si="6"/>
        <v>0</v>
      </c>
      <c r="Q42" s="50">
        <f t="shared" si="7"/>
        <v>0</v>
      </c>
      <c r="R42" s="50">
        <f t="shared" si="8"/>
        <v>0</v>
      </c>
      <c r="S42" s="50">
        <f t="shared" si="9"/>
        <v>0</v>
      </c>
      <c r="T42" s="50">
        <f t="shared" si="10"/>
        <v>0</v>
      </c>
      <c r="U42" s="50">
        <f t="shared" si="11"/>
        <v>0</v>
      </c>
      <c r="V42" s="50">
        <f t="shared" si="12"/>
        <v>0</v>
      </c>
      <c r="W42" s="50">
        <f t="shared" si="13"/>
        <v>0</v>
      </c>
      <c r="X42" s="50">
        <f t="shared" si="14"/>
        <v>0</v>
      </c>
      <c r="Y42" s="50">
        <f t="shared" si="15"/>
        <v>0</v>
      </c>
      <c r="Z42" s="50">
        <f t="shared" si="16"/>
        <v>0</v>
      </c>
      <c r="AA42" s="50">
        <f t="shared" si="17"/>
        <v>0</v>
      </c>
      <c r="AB42" s="50">
        <f t="shared" si="18"/>
        <v>0</v>
      </c>
      <c r="AC42" s="35"/>
      <c r="AD42" s="35"/>
      <c r="AE42" s="35"/>
    </row>
    <row r="43" spans="1:31" ht="23.25">
      <c r="A43" s="35"/>
      <c r="B43" s="44" t="s">
        <v>46</v>
      </c>
      <c r="C43" s="43" t="s">
        <v>55</v>
      </c>
      <c r="D43" s="82"/>
      <c r="E43" s="98">
        <f>ROUNDUP(IF(D43&gt;0,(Kengetallen!D34),0),-2)</f>
        <v>0</v>
      </c>
      <c r="F43" s="99">
        <f t="shared" si="19"/>
        <v>0</v>
      </c>
      <c r="G43" s="68">
        <f>(IF(D43&gt;0,Kengetallen!E34,0))</f>
        <v>0</v>
      </c>
      <c r="H43" s="65">
        <f>(IF(D43&gt;0,Kengetallen!F34,0))</f>
        <v>0</v>
      </c>
      <c r="I43" s="65" t="e">
        <f t="shared" si="0"/>
        <v>#DIV/0!</v>
      </c>
      <c r="J43" s="67"/>
      <c r="K43" s="50">
        <f t="shared" si="1"/>
        <v>0</v>
      </c>
      <c r="L43" s="50">
        <f t="shared" si="2"/>
        <v>0</v>
      </c>
      <c r="M43" s="50">
        <f t="shared" si="3"/>
        <v>0</v>
      </c>
      <c r="N43" s="50">
        <f t="shared" si="4"/>
        <v>0</v>
      </c>
      <c r="O43" s="50">
        <f t="shared" si="5"/>
        <v>0</v>
      </c>
      <c r="P43" s="50">
        <f t="shared" si="6"/>
        <v>0</v>
      </c>
      <c r="Q43" s="50">
        <f t="shared" si="7"/>
        <v>0</v>
      </c>
      <c r="R43" s="50">
        <f t="shared" si="8"/>
        <v>0</v>
      </c>
      <c r="S43" s="50">
        <f t="shared" si="9"/>
        <v>0</v>
      </c>
      <c r="T43" s="50">
        <f t="shared" si="10"/>
        <v>0</v>
      </c>
      <c r="U43" s="50">
        <f t="shared" si="11"/>
        <v>0</v>
      </c>
      <c r="V43" s="50">
        <f t="shared" si="12"/>
        <v>0</v>
      </c>
      <c r="W43" s="50">
        <f t="shared" si="13"/>
        <v>0</v>
      </c>
      <c r="X43" s="50">
        <f t="shared" si="14"/>
        <v>0</v>
      </c>
      <c r="Y43" s="50">
        <f t="shared" si="15"/>
        <v>0</v>
      </c>
      <c r="Z43" s="50">
        <f t="shared" si="16"/>
        <v>0</v>
      </c>
      <c r="AA43" s="50">
        <f t="shared" si="17"/>
        <v>0</v>
      </c>
      <c r="AB43" s="50">
        <f t="shared" si="18"/>
        <v>0</v>
      </c>
      <c r="AC43" s="35"/>
      <c r="AD43" s="35"/>
      <c r="AE43" s="35"/>
    </row>
    <row r="44" spans="1:31" ht="23.25">
      <c r="A44" s="35"/>
      <c r="B44" s="44" t="s">
        <v>46</v>
      </c>
      <c r="C44" s="43" t="s">
        <v>56</v>
      </c>
      <c r="D44" s="82"/>
      <c r="E44" s="98">
        <f>ROUNDUP(IF(D44&gt;0,(Kengetallen!D35),0),-2)</f>
        <v>0</v>
      </c>
      <c r="F44" s="99">
        <f t="shared" si="19"/>
        <v>0</v>
      </c>
      <c r="G44" s="65">
        <f>(IF(D44&gt;0,Kengetallen!E35,0))</f>
        <v>0</v>
      </c>
      <c r="H44" s="65">
        <f>(IF(D44&gt;0,Kengetallen!F35,0))</f>
        <v>0</v>
      </c>
      <c r="I44" s="65" t="e">
        <f t="shared" si="0"/>
        <v>#DIV/0!</v>
      </c>
      <c r="J44" s="67"/>
      <c r="K44" s="50">
        <f t="shared" si="1"/>
        <v>0</v>
      </c>
      <c r="L44" s="50">
        <f t="shared" si="2"/>
        <v>0</v>
      </c>
      <c r="M44" s="50">
        <f t="shared" si="3"/>
        <v>0</v>
      </c>
      <c r="N44" s="50">
        <f t="shared" si="4"/>
        <v>0</v>
      </c>
      <c r="O44" s="50">
        <f t="shared" si="5"/>
        <v>0</v>
      </c>
      <c r="P44" s="50">
        <f t="shared" si="6"/>
        <v>0</v>
      </c>
      <c r="Q44" s="50">
        <f t="shared" si="7"/>
        <v>0</v>
      </c>
      <c r="R44" s="50">
        <f t="shared" si="8"/>
        <v>0</v>
      </c>
      <c r="S44" s="50">
        <f t="shared" si="9"/>
        <v>0</v>
      </c>
      <c r="T44" s="50">
        <f t="shared" si="10"/>
        <v>0</v>
      </c>
      <c r="U44" s="50">
        <f t="shared" si="11"/>
        <v>0</v>
      </c>
      <c r="V44" s="50">
        <f t="shared" si="12"/>
        <v>0</v>
      </c>
      <c r="W44" s="50">
        <f t="shared" si="13"/>
        <v>0</v>
      </c>
      <c r="X44" s="50">
        <f t="shared" si="14"/>
        <v>0</v>
      </c>
      <c r="Y44" s="50">
        <f t="shared" si="15"/>
        <v>0</v>
      </c>
      <c r="Z44" s="50">
        <f t="shared" si="16"/>
        <v>0</v>
      </c>
      <c r="AA44" s="50">
        <f t="shared" si="17"/>
        <v>0</v>
      </c>
      <c r="AB44" s="50">
        <f t="shared" si="18"/>
        <v>0</v>
      </c>
      <c r="AC44" s="35"/>
      <c r="AD44" s="35"/>
      <c r="AE44" s="35"/>
    </row>
    <row r="45" spans="1:31" ht="23.25">
      <c r="A45" s="35"/>
      <c r="B45" s="44" t="s">
        <v>57</v>
      </c>
      <c r="C45" s="43" t="s">
        <v>58</v>
      </c>
      <c r="D45" s="82"/>
      <c r="E45" s="98">
        <f>ROUNDUP(IF(D45&gt;0,(Kengetallen!D36),0),-2)</f>
        <v>0</v>
      </c>
      <c r="F45" s="99">
        <f t="shared" si="19"/>
        <v>0</v>
      </c>
      <c r="G45" s="65">
        <f>(IF(D45&gt;0,Kengetallen!E36,0))</f>
        <v>0</v>
      </c>
      <c r="H45" s="65">
        <f>(IF(D45&gt;0,Kengetallen!F36,0))</f>
        <v>0</v>
      </c>
      <c r="I45" s="65" t="e">
        <f t="shared" si="0"/>
        <v>#DIV/0!</v>
      </c>
      <c r="J45" s="67"/>
      <c r="K45" s="50">
        <f t="shared" si="1"/>
        <v>0</v>
      </c>
      <c r="L45" s="50">
        <f t="shared" si="2"/>
        <v>0</v>
      </c>
      <c r="M45" s="50">
        <f t="shared" si="3"/>
        <v>0</v>
      </c>
      <c r="N45" s="50">
        <f t="shared" si="4"/>
        <v>0</v>
      </c>
      <c r="O45" s="50">
        <f t="shared" si="5"/>
        <v>0</v>
      </c>
      <c r="P45" s="50">
        <f t="shared" si="6"/>
        <v>0</v>
      </c>
      <c r="Q45" s="50">
        <f t="shared" si="7"/>
        <v>0</v>
      </c>
      <c r="R45" s="50">
        <f t="shared" si="8"/>
        <v>0</v>
      </c>
      <c r="S45" s="50">
        <f t="shared" si="9"/>
        <v>0</v>
      </c>
      <c r="T45" s="50">
        <f t="shared" si="10"/>
        <v>0</v>
      </c>
      <c r="U45" s="50">
        <f t="shared" si="11"/>
        <v>0</v>
      </c>
      <c r="V45" s="50">
        <f t="shared" si="12"/>
        <v>0</v>
      </c>
      <c r="W45" s="50">
        <f t="shared" si="13"/>
        <v>0</v>
      </c>
      <c r="X45" s="50">
        <f t="shared" si="14"/>
        <v>0</v>
      </c>
      <c r="Y45" s="50">
        <f t="shared" si="15"/>
        <v>0</v>
      </c>
      <c r="Z45" s="50">
        <f t="shared" si="16"/>
        <v>0</v>
      </c>
      <c r="AA45" s="50">
        <f t="shared" si="17"/>
        <v>0</v>
      </c>
      <c r="AB45" s="50">
        <f t="shared" si="18"/>
        <v>0</v>
      </c>
      <c r="AC45" s="35"/>
      <c r="AD45" s="35"/>
      <c r="AE45" s="35"/>
    </row>
    <row r="46" spans="1:31" ht="23.25">
      <c r="A46" s="35"/>
      <c r="B46" s="44" t="s">
        <v>57</v>
      </c>
      <c r="C46" s="43" t="s">
        <v>59</v>
      </c>
      <c r="D46" s="82"/>
      <c r="E46" s="98">
        <f>ROUNDUP(IF(D46&gt;0,(Kengetallen!D37),0),-2)</f>
        <v>0</v>
      </c>
      <c r="F46" s="99">
        <f t="shared" si="19"/>
        <v>0</v>
      </c>
      <c r="G46" s="65">
        <f>(IF(D46&gt;0,Kengetallen!E37,0))</f>
        <v>0</v>
      </c>
      <c r="H46" s="65">
        <f>(IF(D46&gt;0,Kengetallen!F37,0))</f>
        <v>0</v>
      </c>
      <c r="I46" s="65" t="e">
        <f t="shared" si="0"/>
        <v>#DIV/0!</v>
      </c>
      <c r="J46" s="67"/>
      <c r="K46" s="50">
        <f t="shared" si="1"/>
        <v>0</v>
      </c>
      <c r="L46" s="50">
        <f t="shared" si="2"/>
        <v>0</v>
      </c>
      <c r="M46" s="50">
        <f t="shared" si="3"/>
        <v>0</v>
      </c>
      <c r="N46" s="50">
        <f t="shared" si="4"/>
        <v>0</v>
      </c>
      <c r="O46" s="50">
        <f t="shared" si="5"/>
        <v>0</v>
      </c>
      <c r="P46" s="50">
        <f t="shared" si="6"/>
        <v>0</v>
      </c>
      <c r="Q46" s="50">
        <f t="shared" si="7"/>
        <v>0</v>
      </c>
      <c r="R46" s="50">
        <f t="shared" si="8"/>
        <v>0</v>
      </c>
      <c r="S46" s="50">
        <f t="shared" si="9"/>
        <v>0</v>
      </c>
      <c r="T46" s="50">
        <f t="shared" si="10"/>
        <v>0</v>
      </c>
      <c r="U46" s="50">
        <f t="shared" si="11"/>
        <v>0</v>
      </c>
      <c r="V46" s="50">
        <f t="shared" si="12"/>
        <v>0</v>
      </c>
      <c r="W46" s="50">
        <f t="shared" si="13"/>
        <v>0</v>
      </c>
      <c r="X46" s="50">
        <f t="shared" si="14"/>
        <v>0</v>
      </c>
      <c r="Y46" s="50">
        <f t="shared" si="15"/>
        <v>0</v>
      </c>
      <c r="Z46" s="50">
        <f t="shared" si="16"/>
        <v>0</v>
      </c>
      <c r="AA46" s="50">
        <f t="shared" si="17"/>
        <v>0</v>
      </c>
      <c r="AB46" s="50">
        <f t="shared" si="18"/>
        <v>0</v>
      </c>
      <c r="AC46" s="35"/>
      <c r="AD46" s="35"/>
      <c r="AE46" s="35"/>
    </row>
    <row r="47" spans="1:31" ht="23.25">
      <c r="A47" s="35"/>
      <c r="B47" s="44" t="s">
        <v>57</v>
      </c>
      <c r="C47" s="43" t="s">
        <v>60</v>
      </c>
      <c r="D47" s="82"/>
      <c r="E47" s="98">
        <f>ROUNDUP(IF(D47&gt;0,(Kengetallen!D38),0),-2)</f>
        <v>0</v>
      </c>
      <c r="F47" s="99">
        <f t="shared" si="19"/>
        <v>0</v>
      </c>
      <c r="G47" s="65">
        <f>(IF(D47&gt;0,Kengetallen!E38,0))</f>
        <v>0</v>
      </c>
      <c r="H47" s="65">
        <f>(IF(D47&gt;0,Kengetallen!F38,0))</f>
        <v>0</v>
      </c>
      <c r="I47" s="65" t="e">
        <f t="shared" si="0"/>
        <v>#DIV/0!</v>
      </c>
      <c r="J47" s="67"/>
      <c r="K47" s="50">
        <f t="shared" si="1"/>
        <v>0</v>
      </c>
      <c r="L47" s="50">
        <f t="shared" si="2"/>
        <v>0</v>
      </c>
      <c r="M47" s="50">
        <f t="shared" si="3"/>
        <v>0</v>
      </c>
      <c r="N47" s="50">
        <f t="shared" si="4"/>
        <v>0</v>
      </c>
      <c r="O47" s="50">
        <f t="shared" si="5"/>
        <v>0</v>
      </c>
      <c r="P47" s="50">
        <f t="shared" si="6"/>
        <v>0</v>
      </c>
      <c r="Q47" s="50">
        <f t="shared" si="7"/>
        <v>0</v>
      </c>
      <c r="R47" s="50">
        <f t="shared" si="8"/>
        <v>0</v>
      </c>
      <c r="S47" s="50">
        <f t="shared" si="9"/>
        <v>0</v>
      </c>
      <c r="T47" s="50">
        <f t="shared" si="10"/>
        <v>0</v>
      </c>
      <c r="U47" s="50">
        <f t="shared" si="11"/>
        <v>0</v>
      </c>
      <c r="V47" s="50">
        <f t="shared" si="12"/>
        <v>0</v>
      </c>
      <c r="W47" s="50">
        <f t="shared" si="13"/>
        <v>0</v>
      </c>
      <c r="X47" s="50">
        <f t="shared" si="14"/>
        <v>0</v>
      </c>
      <c r="Y47" s="50">
        <f t="shared" si="15"/>
        <v>0</v>
      </c>
      <c r="Z47" s="50">
        <f t="shared" si="16"/>
        <v>0</v>
      </c>
      <c r="AA47" s="50">
        <f t="shared" si="17"/>
        <v>0</v>
      </c>
      <c r="AB47" s="50">
        <f t="shared" si="18"/>
        <v>0</v>
      </c>
      <c r="AC47" s="35"/>
      <c r="AD47" s="35"/>
      <c r="AE47" s="35"/>
    </row>
    <row r="48" spans="1:31" ht="23.25">
      <c r="A48" s="35"/>
      <c r="B48" s="44" t="s">
        <v>61</v>
      </c>
      <c r="C48" s="43" t="s">
        <v>62</v>
      </c>
      <c r="D48" s="82"/>
      <c r="E48" s="98">
        <f>ROUNDUP(IF(D48&gt;0,(Kengetallen!D39),0),-2)</f>
        <v>0</v>
      </c>
      <c r="F48" s="99">
        <f t="shared" si="19"/>
        <v>0</v>
      </c>
      <c r="G48" s="65">
        <f>(IF(D48&gt;0,Kengetallen!E39,0))</f>
        <v>0</v>
      </c>
      <c r="H48" s="65">
        <f>(IF(D48&gt;0,Kengetallen!F39,0))</f>
        <v>0</v>
      </c>
      <c r="I48" s="65" t="e">
        <f t="shared" si="0"/>
        <v>#DIV/0!</v>
      </c>
      <c r="J48" s="67"/>
      <c r="K48" s="50">
        <f t="shared" si="1"/>
        <v>0</v>
      </c>
      <c r="L48" s="50">
        <f t="shared" si="2"/>
        <v>0</v>
      </c>
      <c r="M48" s="50">
        <f t="shared" si="3"/>
        <v>0</v>
      </c>
      <c r="N48" s="50">
        <f t="shared" si="4"/>
        <v>0</v>
      </c>
      <c r="O48" s="50">
        <f t="shared" si="5"/>
        <v>0</v>
      </c>
      <c r="P48" s="50">
        <f t="shared" si="6"/>
        <v>0</v>
      </c>
      <c r="Q48" s="50">
        <f t="shared" si="7"/>
        <v>0</v>
      </c>
      <c r="R48" s="50">
        <f t="shared" si="8"/>
        <v>0</v>
      </c>
      <c r="S48" s="50">
        <f t="shared" si="9"/>
        <v>0</v>
      </c>
      <c r="T48" s="50">
        <f t="shared" si="10"/>
        <v>0</v>
      </c>
      <c r="U48" s="50">
        <f t="shared" si="11"/>
        <v>0</v>
      </c>
      <c r="V48" s="50">
        <f t="shared" si="12"/>
        <v>0</v>
      </c>
      <c r="W48" s="50">
        <f t="shared" si="13"/>
        <v>0</v>
      </c>
      <c r="X48" s="50">
        <f t="shared" si="14"/>
        <v>0</v>
      </c>
      <c r="Y48" s="50">
        <f t="shared" si="15"/>
        <v>0</v>
      </c>
      <c r="Z48" s="50">
        <f t="shared" si="16"/>
        <v>0</v>
      </c>
      <c r="AA48" s="50">
        <f t="shared" si="17"/>
        <v>0</v>
      </c>
      <c r="AB48" s="50">
        <f t="shared" si="18"/>
        <v>0</v>
      </c>
      <c r="AC48" s="35"/>
      <c r="AD48" s="35"/>
      <c r="AE48" s="35"/>
    </row>
    <row r="49" spans="1:31" ht="23.25">
      <c r="A49" s="35"/>
      <c r="B49" s="44" t="s">
        <v>61</v>
      </c>
      <c r="C49" s="43" t="s">
        <v>63</v>
      </c>
      <c r="D49" s="82"/>
      <c r="E49" s="98">
        <f>ROUNDUP(IF(D49&gt;0,(Kengetallen!D40),0),-2)</f>
        <v>0</v>
      </c>
      <c r="F49" s="99">
        <f t="shared" si="19"/>
        <v>0</v>
      </c>
      <c r="G49" s="65">
        <f>(IF(D49&gt;0,Kengetallen!E40,0))</f>
        <v>0</v>
      </c>
      <c r="H49" s="65">
        <f>(IF(D49&gt;0,Kengetallen!F40,0))</f>
        <v>0</v>
      </c>
      <c r="I49" s="65" t="e">
        <f t="shared" si="0"/>
        <v>#DIV/0!</v>
      </c>
      <c r="J49" s="67"/>
      <c r="K49" s="50">
        <f t="shared" si="1"/>
        <v>0</v>
      </c>
      <c r="L49" s="50">
        <f t="shared" si="2"/>
        <v>0</v>
      </c>
      <c r="M49" s="50">
        <f t="shared" si="3"/>
        <v>0</v>
      </c>
      <c r="N49" s="50">
        <f t="shared" si="4"/>
        <v>0</v>
      </c>
      <c r="O49" s="50">
        <f t="shared" si="5"/>
        <v>0</v>
      </c>
      <c r="P49" s="50">
        <f t="shared" si="6"/>
        <v>0</v>
      </c>
      <c r="Q49" s="50">
        <f t="shared" si="7"/>
        <v>0</v>
      </c>
      <c r="R49" s="50">
        <f t="shared" si="8"/>
        <v>0</v>
      </c>
      <c r="S49" s="50">
        <f t="shared" si="9"/>
        <v>0</v>
      </c>
      <c r="T49" s="50">
        <f t="shared" si="10"/>
        <v>0</v>
      </c>
      <c r="U49" s="50">
        <f t="shared" si="11"/>
        <v>0</v>
      </c>
      <c r="V49" s="50">
        <f t="shared" si="12"/>
        <v>0</v>
      </c>
      <c r="W49" s="50">
        <f t="shared" si="13"/>
        <v>0</v>
      </c>
      <c r="X49" s="50">
        <f t="shared" si="14"/>
        <v>0</v>
      </c>
      <c r="Y49" s="50">
        <f t="shared" si="15"/>
        <v>0</v>
      </c>
      <c r="Z49" s="50">
        <f t="shared" si="16"/>
        <v>0</v>
      </c>
      <c r="AA49" s="50">
        <f t="shared" si="17"/>
        <v>0</v>
      </c>
      <c r="AB49" s="50">
        <f t="shared" si="18"/>
        <v>0</v>
      </c>
      <c r="AC49" s="35"/>
      <c r="AD49" s="35"/>
      <c r="AE49" s="35"/>
    </row>
    <row r="50" spans="1:31" ht="23.25">
      <c r="A50" s="35"/>
      <c r="B50" s="44" t="s">
        <v>61</v>
      </c>
      <c r="C50" s="43" t="s">
        <v>64</v>
      </c>
      <c r="D50" s="82"/>
      <c r="E50" s="98">
        <f>ROUNDUP(IF(D50&gt;0,(Kengetallen!D41),0),-2)</f>
        <v>0</v>
      </c>
      <c r="F50" s="99">
        <f t="shared" si="19"/>
        <v>0</v>
      </c>
      <c r="G50" s="65">
        <f>(IF(D50&gt;0,Kengetallen!E41,0))</f>
        <v>0</v>
      </c>
      <c r="H50" s="65">
        <f>(IF(D50&gt;0,Kengetallen!F41,0))</f>
        <v>0</v>
      </c>
      <c r="I50" s="65" t="e">
        <f t="shared" si="0"/>
        <v>#DIV/0!</v>
      </c>
      <c r="J50" s="67"/>
      <c r="K50" s="50">
        <f t="shared" si="1"/>
        <v>0</v>
      </c>
      <c r="L50" s="50">
        <f t="shared" si="2"/>
        <v>0</v>
      </c>
      <c r="M50" s="50">
        <f t="shared" si="3"/>
        <v>0</v>
      </c>
      <c r="N50" s="50">
        <f t="shared" si="4"/>
        <v>0</v>
      </c>
      <c r="O50" s="50">
        <f t="shared" si="5"/>
        <v>0</v>
      </c>
      <c r="P50" s="50">
        <f t="shared" si="6"/>
        <v>0</v>
      </c>
      <c r="Q50" s="50">
        <f t="shared" si="7"/>
        <v>0</v>
      </c>
      <c r="R50" s="50">
        <f t="shared" si="8"/>
        <v>0</v>
      </c>
      <c r="S50" s="50">
        <f t="shared" si="9"/>
        <v>0</v>
      </c>
      <c r="T50" s="50">
        <f t="shared" si="10"/>
        <v>0</v>
      </c>
      <c r="U50" s="50">
        <f t="shared" si="11"/>
        <v>0</v>
      </c>
      <c r="V50" s="50">
        <f t="shared" si="12"/>
        <v>0</v>
      </c>
      <c r="W50" s="50">
        <f t="shared" si="13"/>
        <v>0</v>
      </c>
      <c r="X50" s="50">
        <f t="shared" si="14"/>
        <v>0</v>
      </c>
      <c r="Y50" s="50">
        <f t="shared" si="15"/>
        <v>0</v>
      </c>
      <c r="Z50" s="50">
        <f t="shared" si="16"/>
        <v>0</v>
      </c>
      <c r="AA50" s="50">
        <f t="shared" si="17"/>
        <v>0</v>
      </c>
      <c r="AB50" s="50">
        <f t="shared" si="18"/>
        <v>0</v>
      </c>
      <c r="AC50" s="35"/>
      <c r="AD50" s="35"/>
      <c r="AE50" s="35"/>
    </row>
    <row r="51" spans="1:31" ht="23.25">
      <c r="A51" s="35"/>
      <c r="B51" s="44" t="s">
        <v>61</v>
      </c>
      <c r="C51" s="43" t="s">
        <v>65</v>
      </c>
      <c r="D51" s="82"/>
      <c r="E51" s="98">
        <f>ROUNDUP(IF(D51&gt;0,(Kengetallen!D42),0),-2)</f>
        <v>0</v>
      </c>
      <c r="F51" s="99">
        <f t="shared" si="19"/>
        <v>0</v>
      </c>
      <c r="G51" s="65">
        <f>(IF(D51&gt;0,Kengetallen!E42,0))</f>
        <v>0</v>
      </c>
      <c r="H51" s="65">
        <f>(IF(D51&gt;0,Kengetallen!F42,0))</f>
        <v>0</v>
      </c>
      <c r="I51" s="65" t="e">
        <f t="shared" si="0"/>
        <v>#DIV/0!</v>
      </c>
      <c r="J51" s="67"/>
      <c r="K51" s="50">
        <f t="shared" si="1"/>
        <v>0</v>
      </c>
      <c r="L51" s="50">
        <f t="shared" si="2"/>
        <v>0</v>
      </c>
      <c r="M51" s="50">
        <f t="shared" si="3"/>
        <v>0</v>
      </c>
      <c r="N51" s="50">
        <f t="shared" si="4"/>
        <v>0</v>
      </c>
      <c r="O51" s="50">
        <f t="shared" si="5"/>
        <v>0</v>
      </c>
      <c r="P51" s="50">
        <f t="shared" si="6"/>
        <v>0</v>
      </c>
      <c r="Q51" s="50">
        <f t="shared" si="7"/>
        <v>0</v>
      </c>
      <c r="R51" s="50">
        <f t="shared" si="8"/>
        <v>0</v>
      </c>
      <c r="S51" s="50">
        <f t="shared" si="9"/>
        <v>0</v>
      </c>
      <c r="T51" s="50">
        <f t="shared" si="10"/>
        <v>0</v>
      </c>
      <c r="U51" s="50">
        <f t="shared" si="11"/>
        <v>0</v>
      </c>
      <c r="V51" s="50">
        <f t="shared" si="12"/>
        <v>0</v>
      </c>
      <c r="W51" s="50">
        <f t="shared" si="13"/>
        <v>0</v>
      </c>
      <c r="X51" s="50">
        <f t="shared" si="14"/>
        <v>0</v>
      </c>
      <c r="Y51" s="50">
        <f t="shared" si="15"/>
        <v>0</v>
      </c>
      <c r="Z51" s="50">
        <f t="shared" si="16"/>
        <v>0</v>
      </c>
      <c r="AA51" s="50">
        <f t="shared" si="17"/>
        <v>0</v>
      </c>
      <c r="AB51" s="50">
        <f t="shared" si="18"/>
        <v>0</v>
      </c>
      <c r="AC51" s="35"/>
      <c r="AD51" s="35"/>
      <c r="AE51" s="35"/>
    </row>
    <row r="52" spans="1:31" ht="23.25">
      <c r="A52" s="35"/>
      <c r="B52" s="44" t="s">
        <v>66</v>
      </c>
      <c r="C52" s="43" t="s">
        <v>67</v>
      </c>
      <c r="D52" s="82"/>
      <c r="E52" s="98">
        <f>ROUNDUP(IF(D52&gt;0,(Kengetallen!D43),0),-2)</f>
        <v>0</v>
      </c>
      <c r="F52" s="99">
        <f t="shared" si="19"/>
        <v>0</v>
      </c>
      <c r="G52" s="65">
        <f>(IF(D52&gt;0,Kengetallen!E43,0))</f>
        <v>0</v>
      </c>
      <c r="H52" s="65">
        <f>(IF(D52&gt;0,Kengetallen!F43,0))</f>
        <v>0</v>
      </c>
      <c r="I52" s="65" t="e">
        <f t="shared" si="0"/>
        <v>#DIV/0!</v>
      </c>
      <c r="J52" s="67"/>
      <c r="K52" s="50">
        <f t="shared" si="1"/>
        <v>0</v>
      </c>
      <c r="L52" s="50">
        <f t="shared" si="2"/>
        <v>0</v>
      </c>
      <c r="M52" s="50">
        <f t="shared" si="3"/>
        <v>0</v>
      </c>
      <c r="N52" s="50">
        <f t="shared" si="4"/>
        <v>0</v>
      </c>
      <c r="O52" s="50">
        <f t="shared" si="5"/>
        <v>0</v>
      </c>
      <c r="P52" s="50">
        <f t="shared" si="6"/>
        <v>0</v>
      </c>
      <c r="Q52" s="50">
        <f t="shared" si="7"/>
        <v>0</v>
      </c>
      <c r="R52" s="50">
        <f t="shared" si="8"/>
        <v>0</v>
      </c>
      <c r="S52" s="50">
        <f t="shared" si="9"/>
        <v>0</v>
      </c>
      <c r="T52" s="50">
        <f t="shared" si="10"/>
        <v>0</v>
      </c>
      <c r="U52" s="50">
        <f t="shared" si="11"/>
        <v>0</v>
      </c>
      <c r="V52" s="50">
        <f t="shared" si="12"/>
        <v>0</v>
      </c>
      <c r="W52" s="50">
        <f t="shared" si="13"/>
        <v>0</v>
      </c>
      <c r="X52" s="50">
        <f t="shared" si="14"/>
        <v>0</v>
      </c>
      <c r="Y52" s="50">
        <f t="shared" si="15"/>
        <v>0</v>
      </c>
      <c r="Z52" s="50">
        <f t="shared" si="16"/>
        <v>0</v>
      </c>
      <c r="AA52" s="50">
        <f t="shared" si="17"/>
        <v>0</v>
      </c>
      <c r="AB52" s="50">
        <f t="shared" si="18"/>
        <v>0</v>
      </c>
      <c r="AC52" s="35"/>
      <c r="AD52" s="35"/>
      <c r="AE52" s="35"/>
    </row>
    <row r="53" spans="1:31" ht="23.25">
      <c r="A53" s="35"/>
      <c r="B53" s="44" t="s">
        <v>66</v>
      </c>
      <c r="C53" s="43" t="s">
        <v>68</v>
      </c>
      <c r="D53" s="82"/>
      <c r="E53" s="98">
        <f>ROUNDUP(IF(D53&gt;0,(Kengetallen!D44),0),-2)</f>
        <v>0</v>
      </c>
      <c r="F53" s="99">
        <f t="shared" si="19"/>
        <v>0</v>
      </c>
      <c r="G53" s="65">
        <f>(IF(D53&gt;0,Kengetallen!E44,0))</f>
        <v>0</v>
      </c>
      <c r="H53" s="65">
        <f>(IF(D53&gt;0,Kengetallen!F44,0))</f>
        <v>0</v>
      </c>
      <c r="I53" s="65" t="e">
        <f t="shared" si="0"/>
        <v>#DIV/0!</v>
      </c>
      <c r="J53" s="67"/>
      <c r="K53" s="50">
        <f t="shared" si="1"/>
        <v>0</v>
      </c>
      <c r="L53" s="50">
        <f t="shared" si="2"/>
        <v>0</v>
      </c>
      <c r="M53" s="50">
        <f t="shared" si="3"/>
        <v>0</v>
      </c>
      <c r="N53" s="50">
        <f t="shared" si="4"/>
        <v>0</v>
      </c>
      <c r="O53" s="50">
        <f t="shared" si="5"/>
        <v>0</v>
      </c>
      <c r="P53" s="50">
        <f t="shared" si="6"/>
        <v>0</v>
      </c>
      <c r="Q53" s="50">
        <f t="shared" si="7"/>
        <v>0</v>
      </c>
      <c r="R53" s="50">
        <f t="shared" si="8"/>
        <v>0</v>
      </c>
      <c r="S53" s="50">
        <f t="shared" si="9"/>
        <v>0</v>
      </c>
      <c r="T53" s="50">
        <f t="shared" si="10"/>
        <v>0</v>
      </c>
      <c r="U53" s="50">
        <f t="shared" si="11"/>
        <v>0</v>
      </c>
      <c r="V53" s="50">
        <f t="shared" si="12"/>
        <v>0</v>
      </c>
      <c r="W53" s="50">
        <f t="shared" si="13"/>
        <v>0</v>
      </c>
      <c r="X53" s="50">
        <f t="shared" si="14"/>
        <v>0</v>
      </c>
      <c r="Y53" s="50">
        <f t="shared" si="15"/>
        <v>0</v>
      </c>
      <c r="Z53" s="50">
        <f t="shared" si="16"/>
        <v>0</v>
      </c>
      <c r="AA53" s="50">
        <f t="shared" si="17"/>
        <v>0</v>
      </c>
      <c r="AB53" s="50">
        <f t="shared" si="18"/>
        <v>0</v>
      </c>
      <c r="AC53" s="35"/>
      <c r="AD53" s="35"/>
      <c r="AE53" s="35"/>
    </row>
    <row r="54" spans="1:31" ht="24" thickBot="1">
      <c r="A54" s="35"/>
      <c r="B54" s="45" t="s">
        <v>69</v>
      </c>
      <c r="C54" s="46" t="s">
        <v>70</v>
      </c>
      <c r="D54" s="83"/>
      <c r="E54" s="100">
        <f>ROUNDUP(IF(D54&gt;0,(Kengetallen!D45),0),-2)</f>
        <v>0</v>
      </c>
      <c r="F54" s="101">
        <f t="shared" si="19"/>
        <v>0</v>
      </c>
      <c r="G54" s="69">
        <f>(IF(D54&gt;0,Kengetallen!E45,0))</f>
        <v>0</v>
      </c>
      <c r="H54" s="69">
        <f>(IF(D54&gt;0,Kengetallen!F45,0))</f>
        <v>0</v>
      </c>
      <c r="I54" s="69" t="e">
        <f t="shared" si="0"/>
        <v>#DIV/0!</v>
      </c>
      <c r="J54" s="67"/>
      <c r="K54" s="50">
        <f t="shared" si="1"/>
        <v>0</v>
      </c>
      <c r="L54" s="50">
        <f t="shared" si="2"/>
        <v>0</v>
      </c>
      <c r="M54" s="50">
        <f t="shared" si="3"/>
        <v>0</v>
      </c>
      <c r="N54" s="50">
        <f t="shared" si="4"/>
        <v>0</v>
      </c>
      <c r="O54" s="50">
        <f t="shared" si="5"/>
        <v>0</v>
      </c>
      <c r="P54" s="50">
        <f t="shared" si="6"/>
        <v>0</v>
      </c>
      <c r="Q54" s="50">
        <f t="shared" si="7"/>
        <v>0</v>
      </c>
      <c r="R54" s="50">
        <f t="shared" si="8"/>
        <v>0</v>
      </c>
      <c r="S54" s="50">
        <f t="shared" si="9"/>
        <v>0</v>
      </c>
      <c r="T54" s="50">
        <f t="shared" si="10"/>
        <v>0</v>
      </c>
      <c r="U54" s="50">
        <f t="shared" si="11"/>
        <v>0</v>
      </c>
      <c r="V54" s="50">
        <f t="shared" si="12"/>
        <v>0</v>
      </c>
      <c r="W54" s="50">
        <f t="shared" si="13"/>
        <v>0</v>
      </c>
      <c r="X54" s="50">
        <f t="shared" si="14"/>
        <v>0</v>
      </c>
      <c r="Y54" s="50">
        <f t="shared" si="15"/>
        <v>0</v>
      </c>
      <c r="Z54" s="50">
        <f t="shared" si="16"/>
        <v>0</v>
      </c>
      <c r="AA54" s="50">
        <f t="shared" si="17"/>
        <v>0</v>
      </c>
      <c r="AB54" s="50">
        <f t="shared" si="18"/>
        <v>0</v>
      </c>
      <c r="AC54" s="35"/>
      <c r="AD54" s="35"/>
      <c r="AE54" s="35"/>
    </row>
    <row r="55" spans="1:31" s="16" customFormat="1" ht="22.15" customHeight="1" thickTop="1">
      <c r="A55" s="47"/>
      <c r="B55" s="47"/>
      <c r="C55" s="48" t="s">
        <v>71</v>
      </c>
      <c r="D55" s="11"/>
      <c r="E55" s="102">
        <f>SUM(E13:E54)</f>
        <v>0</v>
      </c>
      <c r="F55" s="102"/>
      <c r="G55" s="48"/>
      <c r="H55" s="48"/>
      <c r="I55" s="70"/>
      <c r="J55" s="71"/>
      <c r="K55" s="47"/>
      <c r="L55" s="47"/>
      <c r="M55" s="47"/>
      <c r="N55" s="47"/>
      <c r="O55" s="47"/>
      <c r="P55" s="47"/>
      <c r="Q55" s="47"/>
      <c r="R55" s="47"/>
      <c r="S55" s="47"/>
      <c r="T55" s="47"/>
      <c r="U55" s="47"/>
      <c r="V55" s="47"/>
      <c r="W55" s="47"/>
      <c r="X55" s="47"/>
      <c r="Y55" s="47"/>
      <c r="Z55" s="47"/>
      <c r="AA55" s="47"/>
      <c r="AB55" s="47"/>
      <c r="AC55" s="47"/>
      <c r="AD55" s="47"/>
      <c r="AE55" s="47"/>
    </row>
    <row r="56" spans="1:31" ht="21.6" customHeight="1">
      <c r="A56" s="35"/>
      <c r="B56" s="35"/>
      <c r="C56" s="35"/>
      <c r="D56" s="19"/>
      <c r="E56" s="67"/>
      <c r="F56" s="67"/>
      <c r="G56" s="67"/>
      <c r="H56" s="67"/>
      <c r="I56" s="67"/>
      <c r="J56" s="67"/>
      <c r="K56" s="35"/>
      <c r="L56" s="35"/>
      <c r="M56" s="35"/>
      <c r="N56" s="35"/>
      <c r="O56" s="35"/>
      <c r="P56" s="35"/>
      <c r="Q56" s="35"/>
      <c r="R56" s="35"/>
      <c r="S56" s="35"/>
      <c r="T56" s="35"/>
      <c r="U56" s="35"/>
      <c r="V56" s="35"/>
      <c r="W56" s="35"/>
      <c r="X56" s="35"/>
      <c r="Y56" s="35"/>
      <c r="Z56" s="35"/>
      <c r="AA56" s="35"/>
      <c r="AB56" s="35"/>
      <c r="AC56" s="35"/>
      <c r="AD56" s="35"/>
      <c r="AE56" s="35"/>
    </row>
    <row r="57" spans="1:31" ht="63" customHeight="1">
      <c r="A57" s="35"/>
      <c r="B57" s="35"/>
      <c r="C57" s="49"/>
      <c r="D57" s="9"/>
      <c r="E57" s="72"/>
      <c r="F57" s="72"/>
      <c r="G57" s="72"/>
      <c r="H57" s="72"/>
      <c r="I57" s="72"/>
      <c r="J57" s="72"/>
      <c r="K57" s="73">
        <v>2023</v>
      </c>
      <c r="L57" s="73">
        <v>2024</v>
      </c>
      <c r="M57" s="73">
        <v>2025</v>
      </c>
      <c r="N57" s="73">
        <v>2026</v>
      </c>
      <c r="O57" s="73">
        <v>2027</v>
      </c>
      <c r="P57" s="73">
        <v>2028</v>
      </c>
      <c r="Q57" s="73">
        <v>2029</v>
      </c>
      <c r="R57" s="73">
        <v>2030</v>
      </c>
      <c r="S57" s="73">
        <v>2031</v>
      </c>
      <c r="T57" s="73">
        <v>2032</v>
      </c>
      <c r="U57" s="73">
        <v>2033</v>
      </c>
      <c r="V57" s="73">
        <v>2034</v>
      </c>
      <c r="W57" s="73">
        <v>2035</v>
      </c>
      <c r="X57" s="73">
        <v>2036</v>
      </c>
      <c r="Y57" s="73">
        <v>2037</v>
      </c>
      <c r="Z57" s="73">
        <v>2038</v>
      </c>
      <c r="AA57" s="73">
        <v>2039</v>
      </c>
      <c r="AB57" s="74">
        <v>2040</v>
      </c>
      <c r="AC57" s="38"/>
      <c r="AD57" s="38"/>
      <c r="AE57" s="35"/>
    </row>
    <row r="58" spans="1:31" s="17" customFormat="1" ht="23.25" hidden="1">
      <c r="A58" s="50"/>
      <c r="B58" s="50"/>
      <c r="C58" s="51" t="s">
        <v>72</v>
      </c>
      <c r="D58" s="28"/>
      <c r="E58" s="75"/>
      <c r="F58" s="75"/>
      <c r="G58" s="75"/>
      <c r="H58" s="75"/>
      <c r="I58" s="75"/>
      <c r="J58" s="75"/>
      <c r="K58" s="76">
        <f>D9</f>
        <v>0</v>
      </c>
      <c r="L58" s="76">
        <f>IF(K58-Besparing!C42&lt;0,0,K58-Besparing!C42)</f>
        <v>0</v>
      </c>
      <c r="M58" s="76">
        <f>IF(L58-Besparing!D42&lt;0,0,L58-Besparing!D42)</f>
        <v>0</v>
      </c>
      <c r="N58" s="76">
        <f>IF(M58-Besparing!E42&lt;0,0,M58-Besparing!E42)</f>
        <v>0</v>
      </c>
      <c r="O58" s="76">
        <f>IF(N58-Besparing!F42&lt;0,0,N58-Besparing!F42)</f>
        <v>0</v>
      </c>
      <c r="P58" s="76">
        <f>IF(O58-Besparing!G42&lt;0,0,O58-Besparing!G42)</f>
        <v>0</v>
      </c>
      <c r="Q58" s="76">
        <f>IF(P58-Besparing!H42&lt;0,0,P58-Besparing!H42)</f>
        <v>0</v>
      </c>
      <c r="R58" s="76">
        <f>IF(Q58-Besparing!I42&lt;0,0,Q58-Besparing!I42)</f>
        <v>0</v>
      </c>
      <c r="S58" s="76">
        <f>IF(R58-Besparing!J42&lt;0,0,R58-Besparing!J42)</f>
        <v>0</v>
      </c>
      <c r="T58" s="76">
        <f>IF(S58-Besparing!K42&lt;0,0,S58-Besparing!K42)</f>
        <v>0</v>
      </c>
      <c r="U58" s="76">
        <f>IF(T58-Besparing!L42&lt;0,0,T58-Besparing!L42)</f>
        <v>0</v>
      </c>
      <c r="V58" s="76">
        <f>IF(U58-Besparing!M42&lt;0,0,U58-Besparing!M42)</f>
        <v>0</v>
      </c>
      <c r="W58" s="76">
        <f>IF(V58-Besparing!N42&lt;0,0,V58-Besparing!N42)</f>
        <v>0</v>
      </c>
      <c r="X58" s="76">
        <f>IF(W58-Besparing!O42&lt;0,0,W58-Besparing!O42)</f>
        <v>0</v>
      </c>
      <c r="Y58" s="76">
        <f>IF(X58-Besparing!P42&lt;0,0,X58-Besparing!P42)</f>
        <v>0</v>
      </c>
      <c r="Z58" s="76">
        <f>IF(Y58-Besparing!Q42&lt;0,0,Y58-Besparing!Q42)</f>
        <v>0</v>
      </c>
      <c r="AA58" s="76">
        <f>IF(Z58-Besparing!R42&lt;0,0,Z58-Besparing!R42)</f>
        <v>0</v>
      </c>
      <c r="AB58" s="76">
        <f>IF(AA58-Besparing!S42&lt;0,0,AA58-Besparing!S42)</f>
        <v>0</v>
      </c>
      <c r="AC58" s="77"/>
      <c r="AD58" s="77"/>
      <c r="AE58" s="50"/>
    </row>
    <row r="59" spans="1:31" ht="23.25">
      <c r="A59" s="35"/>
      <c r="B59" s="35"/>
      <c r="C59" s="52" t="s">
        <v>73</v>
      </c>
      <c r="D59" s="10"/>
      <c r="E59" s="38"/>
      <c r="F59" s="38"/>
      <c r="G59" s="38"/>
      <c r="H59" s="38"/>
      <c r="I59" s="38"/>
      <c r="J59" s="38"/>
      <c r="K59" s="90">
        <f t="shared" ref="K59:AB59" si="20">SUMPRODUCT($E$13:$E$54,K13:K54)</f>
        <v>0</v>
      </c>
      <c r="L59" s="90">
        <f t="shared" si="20"/>
        <v>0</v>
      </c>
      <c r="M59" s="90">
        <f t="shared" si="20"/>
        <v>0</v>
      </c>
      <c r="N59" s="90">
        <f t="shared" si="20"/>
        <v>0</v>
      </c>
      <c r="O59" s="90">
        <f t="shared" si="20"/>
        <v>0</v>
      </c>
      <c r="P59" s="90">
        <f t="shared" si="20"/>
        <v>0</v>
      </c>
      <c r="Q59" s="90">
        <f t="shared" si="20"/>
        <v>0</v>
      </c>
      <c r="R59" s="90">
        <f t="shared" si="20"/>
        <v>0</v>
      </c>
      <c r="S59" s="90">
        <f t="shared" si="20"/>
        <v>0</v>
      </c>
      <c r="T59" s="90">
        <f t="shared" si="20"/>
        <v>0</v>
      </c>
      <c r="U59" s="90">
        <f t="shared" si="20"/>
        <v>0</v>
      </c>
      <c r="V59" s="90">
        <f t="shared" si="20"/>
        <v>0</v>
      </c>
      <c r="W59" s="90">
        <f t="shared" si="20"/>
        <v>0</v>
      </c>
      <c r="X59" s="90">
        <f t="shared" si="20"/>
        <v>0</v>
      </c>
      <c r="Y59" s="90">
        <f t="shared" si="20"/>
        <v>0</v>
      </c>
      <c r="Z59" s="90">
        <f t="shared" si="20"/>
        <v>0</v>
      </c>
      <c r="AA59" s="90">
        <f t="shared" si="20"/>
        <v>0</v>
      </c>
      <c r="AB59" s="90">
        <f t="shared" si="20"/>
        <v>0</v>
      </c>
      <c r="AC59" s="38"/>
      <c r="AD59" s="38"/>
      <c r="AE59" s="35"/>
    </row>
    <row r="60" spans="1:31" ht="23.25" customHeight="1">
      <c r="A60" s="35"/>
      <c r="B60" s="35"/>
      <c r="C60" s="52" t="s">
        <v>74</v>
      </c>
      <c r="D60" s="10"/>
      <c r="E60" s="38"/>
      <c r="F60" s="38"/>
      <c r="G60" s="38"/>
      <c r="H60" s="38"/>
      <c r="I60" s="38"/>
      <c r="J60" s="38"/>
      <c r="K60" s="90">
        <f>K59</f>
        <v>0</v>
      </c>
      <c r="L60" s="90">
        <f t="shared" ref="L60" si="21">L59+K60</f>
        <v>0</v>
      </c>
      <c r="M60" s="90">
        <f t="shared" ref="M60" si="22">M59+L60</f>
        <v>0</v>
      </c>
      <c r="N60" s="90">
        <f t="shared" ref="N60" si="23">N59+M60</f>
        <v>0</v>
      </c>
      <c r="O60" s="90">
        <f t="shared" ref="O60" si="24">O59+N60</f>
        <v>0</v>
      </c>
      <c r="P60" s="90">
        <f t="shared" ref="P60" si="25">P59+O60</f>
        <v>0</v>
      </c>
      <c r="Q60" s="90">
        <f t="shared" ref="Q60" si="26">Q59+P60</f>
        <v>0</v>
      </c>
      <c r="R60" s="90">
        <f t="shared" ref="R60" si="27">R59+Q60</f>
        <v>0</v>
      </c>
      <c r="S60" s="90">
        <f t="shared" ref="S60" si="28">S59+R60</f>
        <v>0</v>
      </c>
      <c r="T60" s="90">
        <f t="shared" ref="T60" si="29">T59+S60</f>
        <v>0</v>
      </c>
      <c r="U60" s="90">
        <f t="shared" ref="U60" si="30">U59+T60</f>
        <v>0</v>
      </c>
      <c r="V60" s="90">
        <f t="shared" ref="V60" si="31">V59+U60</f>
        <v>0</v>
      </c>
      <c r="W60" s="90">
        <f t="shared" ref="W60" si="32">W59+V60</f>
        <v>0</v>
      </c>
      <c r="X60" s="90">
        <f t="shared" ref="X60" si="33">X59+W60</f>
        <v>0</v>
      </c>
      <c r="Y60" s="90">
        <f t="shared" ref="Y60" si="34">Y59+X60</f>
        <v>0</v>
      </c>
      <c r="Z60" s="90">
        <f t="shared" ref="Z60" si="35">Z59+Y60</f>
        <v>0</v>
      </c>
      <c r="AA60" s="90">
        <f t="shared" ref="AA60" si="36">AA59+Z60</f>
        <v>0</v>
      </c>
      <c r="AB60" s="90">
        <f t="shared" ref="AB60" si="37">AB59+AA60</f>
        <v>0</v>
      </c>
      <c r="AC60" s="38"/>
      <c r="AD60" s="38"/>
      <c r="AE60" s="35"/>
    </row>
    <row r="61" spans="1:31" ht="4.5" hidden="1" customHeight="1">
      <c r="A61" s="35"/>
      <c r="B61" s="35"/>
      <c r="C61" s="52" t="s">
        <v>75</v>
      </c>
      <c r="D61" s="13"/>
      <c r="E61" s="77"/>
      <c r="F61" s="77"/>
      <c r="G61" s="77"/>
      <c r="H61" s="77"/>
      <c r="I61" s="77"/>
      <c r="J61" s="77"/>
      <c r="K61" s="77">
        <f t="shared" ref="K61:AB61" si="38">SUMPRODUCT($F$13:$F$54,K13:K54)</f>
        <v>0</v>
      </c>
      <c r="L61" s="77">
        <f t="shared" si="38"/>
        <v>0</v>
      </c>
      <c r="M61" s="77">
        <f t="shared" si="38"/>
        <v>0</v>
      </c>
      <c r="N61" s="77">
        <f t="shared" si="38"/>
        <v>0</v>
      </c>
      <c r="O61" s="77">
        <f t="shared" si="38"/>
        <v>0</v>
      </c>
      <c r="P61" s="77">
        <f t="shared" si="38"/>
        <v>0</v>
      </c>
      <c r="Q61" s="77">
        <f t="shared" si="38"/>
        <v>0</v>
      </c>
      <c r="R61" s="77">
        <f t="shared" si="38"/>
        <v>0</v>
      </c>
      <c r="S61" s="77">
        <f t="shared" si="38"/>
        <v>0</v>
      </c>
      <c r="T61" s="77">
        <f t="shared" si="38"/>
        <v>0</v>
      </c>
      <c r="U61" s="77">
        <f t="shared" si="38"/>
        <v>0</v>
      </c>
      <c r="V61" s="77">
        <f t="shared" si="38"/>
        <v>0</v>
      </c>
      <c r="W61" s="77">
        <f t="shared" si="38"/>
        <v>0</v>
      </c>
      <c r="X61" s="77">
        <f t="shared" si="38"/>
        <v>0</v>
      </c>
      <c r="Y61" s="77">
        <f t="shared" si="38"/>
        <v>0</v>
      </c>
      <c r="Z61" s="77">
        <f t="shared" si="38"/>
        <v>0</v>
      </c>
      <c r="AA61" s="77">
        <f t="shared" si="38"/>
        <v>0</v>
      </c>
      <c r="AB61" s="77">
        <f t="shared" si="38"/>
        <v>0</v>
      </c>
      <c r="AC61" s="38"/>
      <c r="AD61" s="38"/>
      <c r="AE61" s="35"/>
    </row>
    <row r="62" spans="1:31" s="17" customFormat="1" ht="1.5" customHeight="1" thickBot="1">
      <c r="A62" s="50"/>
      <c r="B62" s="50"/>
      <c r="C62" s="53" t="s">
        <v>76</v>
      </c>
      <c r="D62" s="21"/>
      <c r="E62" s="78"/>
      <c r="F62" s="78"/>
      <c r="G62" s="78"/>
      <c r="H62" s="78"/>
      <c r="I62" s="78"/>
      <c r="J62" s="79"/>
      <c r="K62" s="78">
        <f>K61</f>
        <v>0</v>
      </c>
      <c r="L62" s="78">
        <f t="shared" ref="L62:AB62" si="39">L61+K62</f>
        <v>0</v>
      </c>
      <c r="M62" s="78">
        <f t="shared" si="39"/>
        <v>0</v>
      </c>
      <c r="N62" s="78">
        <f t="shared" si="39"/>
        <v>0</v>
      </c>
      <c r="O62" s="78">
        <f t="shared" si="39"/>
        <v>0</v>
      </c>
      <c r="P62" s="78">
        <f t="shared" si="39"/>
        <v>0</v>
      </c>
      <c r="Q62" s="78">
        <f t="shared" si="39"/>
        <v>0</v>
      </c>
      <c r="R62" s="78">
        <f t="shared" si="39"/>
        <v>0</v>
      </c>
      <c r="S62" s="78">
        <f t="shared" si="39"/>
        <v>0</v>
      </c>
      <c r="T62" s="78">
        <f t="shared" si="39"/>
        <v>0</v>
      </c>
      <c r="U62" s="78">
        <f t="shared" si="39"/>
        <v>0</v>
      </c>
      <c r="V62" s="78">
        <f t="shared" si="39"/>
        <v>0</v>
      </c>
      <c r="W62" s="78">
        <f t="shared" si="39"/>
        <v>0</v>
      </c>
      <c r="X62" s="78">
        <f t="shared" si="39"/>
        <v>0</v>
      </c>
      <c r="Y62" s="78">
        <f t="shared" si="39"/>
        <v>0</v>
      </c>
      <c r="Z62" s="78">
        <f t="shared" si="39"/>
        <v>0</v>
      </c>
      <c r="AA62" s="78">
        <f t="shared" si="39"/>
        <v>0</v>
      </c>
      <c r="AB62" s="78">
        <f t="shared" si="39"/>
        <v>0</v>
      </c>
      <c r="AC62" s="77"/>
      <c r="AD62" s="77"/>
      <c r="AE62" s="50"/>
    </row>
    <row r="63" spans="1:31" s="17" customFormat="1" ht="0.75" customHeight="1" thickTop="1">
      <c r="A63" s="50"/>
      <c r="B63" s="50"/>
      <c r="C63" s="54" t="s">
        <v>77</v>
      </c>
      <c r="D63" s="13"/>
      <c r="E63" s="77"/>
      <c r="F63" s="77"/>
      <c r="G63" s="77"/>
      <c r="H63" s="77"/>
      <c r="I63" s="77"/>
      <c r="J63" s="77"/>
      <c r="K63" s="80" t="e">
        <f t="shared" ref="K63:AB63" si="40">SUMPRODUCT($I$13:$I$54,K13:K54)</f>
        <v>#DIV/0!</v>
      </c>
      <c r="L63" s="80" t="e">
        <f t="shared" si="40"/>
        <v>#DIV/0!</v>
      </c>
      <c r="M63" s="80" t="e">
        <f t="shared" si="40"/>
        <v>#DIV/0!</v>
      </c>
      <c r="N63" s="80" t="e">
        <f t="shared" si="40"/>
        <v>#DIV/0!</v>
      </c>
      <c r="O63" s="80" t="e">
        <f t="shared" si="40"/>
        <v>#DIV/0!</v>
      </c>
      <c r="P63" s="80" t="e">
        <f t="shared" si="40"/>
        <v>#DIV/0!</v>
      </c>
      <c r="Q63" s="80" t="e">
        <f t="shared" si="40"/>
        <v>#DIV/0!</v>
      </c>
      <c r="R63" s="80" t="e">
        <f t="shared" si="40"/>
        <v>#DIV/0!</v>
      </c>
      <c r="S63" s="80" t="e">
        <f t="shared" si="40"/>
        <v>#DIV/0!</v>
      </c>
      <c r="T63" s="80" t="e">
        <f t="shared" si="40"/>
        <v>#DIV/0!</v>
      </c>
      <c r="U63" s="80" t="e">
        <f t="shared" si="40"/>
        <v>#DIV/0!</v>
      </c>
      <c r="V63" s="80" t="e">
        <f t="shared" si="40"/>
        <v>#DIV/0!</v>
      </c>
      <c r="W63" s="80" t="e">
        <f t="shared" si="40"/>
        <v>#DIV/0!</v>
      </c>
      <c r="X63" s="80" t="e">
        <f t="shared" si="40"/>
        <v>#DIV/0!</v>
      </c>
      <c r="Y63" s="80" t="e">
        <f t="shared" si="40"/>
        <v>#DIV/0!</v>
      </c>
      <c r="Z63" s="80" t="e">
        <f t="shared" si="40"/>
        <v>#DIV/0!</v>
      </c>
      <c r="AA63" s="80" t="e">
        <f t="shared" si="40"/>
        <v>#DIV/0!</v>
      </c>
      <c r="AB63" s="80" t="e">
        <f t="shared" si="40"/>
        <v>#DIV/0!</v>
      </c>
      <c r="AC63" s="77"/>
      <c r="AD63" s="77"/>
      <c r="AE63" s="50"/>
    </row>
    <row r="64" spans="1:31" s="16" customFormat="1" ht="0.75" customHeight="1">
      <c r="A64" s="47"/>
      <c r="B64" s="47"/>
      <c r="C64" s="55" t="s">
        <v>78</v>
      </c>
      <c r="D64" s="11"/>
      <c r="E64" s="48"/>
      <c r="F64" s="48"/>
      <c r="G64" s="48"/>
      <c r="H64" s="48"/>
      <c r="I64" s="48"/>
      <c r="J64" s="48"/>
      <c r="K64" s="70" t="e">
        <f>K63</f>
        <v>#DIV/0!</v>
      </c>
      <c r="L64" s="70" t="e">
        <f t="shared" ref="L64" si="41">L63+K64</f>
        <v>#DIV/0!</v>
      </c>
      <c r="M64" s="70" t="e">
        <f t="shared" ref="M64" si="42">M63+L64</f>
        <v>#DIV/0!</v>
      </c>
      <c r="N64" s="70" t="e">
        <f t="shared" ref="N64" si="43">N63+M64</f>
        <v>#DIV/0!</v>
      </c>
      <c r="O64" s="70" t="e">
        <f t="shared" ref="O64" si="44">O63+N64</f>
        <v>#DIV/0!</v>
      </c>
      <c r="P64" s="70" t="e">
        <f t="shared" ref="P64" si="45">P63+O64</f>
        <v>#DIV/0!</v>
      </c>
      <c r="Q64" s="70" t="e">
        <f t="shared" ref="Q64" si="46">Q63+P64</f>
        <v>#DIV/0!</v>
      </c>
      <c r="R64" s="70" t="e">
        <f t="shared" ref="R64" si="47">R63+Q64</f>
        <v>#DIV/0!</v>
      </c>
      <c r="S64" s="70" t="e">
        <f t="shared" ref="S64" si="48">S63+R64</f>
        <v>#DIV/0!</v>
      </c>
      <c r="T64" s="70" t="e">
        <f t="shared" ref="T64" si="49">T63+S64</f>
        <v>#DIV/0!</v>
      </c>
      <c r="U64" s="70" t="e">
        <f t="shared" ref="U64" si="50">U63+T64</f>
        <v>#DIV/0!</v>
      </c>
      <c r="V64" s="70" t="e">
        <f t="shared" ref="V64" si="51">V63+U64</f>
        <v>#DIV/0!</v>
      </c>
      <c r="W64" s="70" t="e">
        <f t="shared" ref="W64" si="52">W63+V64</f>
        <v>#DIV/0!</v>
      </c>
      <c r="X64" s="70" t="e">
        <f t="shared" ref="X64" si="53">X63+W64</f>
        <v>#DIV/0!</v>
      </c>
      <c r="Y64" s="70" t="e">
        <f t="shared" ref="Y64" si="54">Y63+X64</f>
        <v>#DIV/0!</v>
      </c>
      <c r="Z64" s="70" t="e">
        <f t="shared" ref="Z64" si="55">Z63+Y64</f>
        <v>#DIV/0!</v>
      </c>
      <c r="AA64" s="70" t="e">
        <f t="shared" ref="AA64" si="56">AA63+Z64</f>
        <v>#DIV/0!</v>
      </c>
      <c r="AB64" s="70" t="e">
        <f t="shared" ref="AB64" si="57">AB63+AA64</f>
        <v>#DIV/0!</v>
      </c>
      <c r="AC64" s="48"/>
      <c r="AD64" s="48"/>
      <c r="AE64" s="47"/>
    </row>
    <row r="65" spans="1:31" ht="23.25">
      <c r="A65" s="35"/>
      <c r="B65" s="35"/>
      <c r="C65" s="35"/>
      <c r="D65" s="10"/>
      <c r="E65" s="38"/>
      <c r="F65" s="38"/>
      <c r="G65" s="38"/>
      <c r="H65" s="38"/>
      <c r="I65" s="38"/>
      <c r="J65" s="38"/>
      <c r="K65" s="38"/>
      <c r="L65" s="38"/>
      <c r="M65" s="38"/>
      <c r="N65" s="38"/>
      <c r="O65" s="38"/>
      <c r="P65" s="38"/>
      <c r="Q65" s="38"/>
      <c r="R65" s="38"/>
      <c r="S65" s="38"/>
      <c r="T65" s="38"/>
      <c r="U65" s="38"/>
      <c r="V65" s="38"/>
      <c r="W65" s="38"/>
      <c r="X65" s="38"/>
      <c r="Y65" s="38"/>
      <c r="Z65" s="38"/>
      <c r="AA65" s="38"/>
      <c r="AB65" s="38"/>
      <c r="AC65" s="38"/>
      <c r="AD65" s="38"/>
      <c r="AE65" s="35"/>
    </row>
    <row r="66" spans="1:31" ht="23.25">
      <c r="A66" s="35"/>
      <c r="B66" s="35"/>
      <c r="C66" s="35"/>
      <c r="D66" s="10"/>
      <c r="E66" s="38"/>
      <c r="F66" s="38"/>
      <c r="G66" s="38"/>
      <c r="H66" s="38"/>
      <c r="I66" s="38"/>
      <c r="J66" s="38"/>
      <c r="K66" s="38"/>
      <c r="L66" s="38"/>
      <c r="M66" s="38"/>
      <c r="N66" s="38"/>
      <c r="O66" s="38"/>
      <c r="P66" s="38"/>
      <c r="Q66" s="38"/>
      <c r="R66" s="38"/>
      <c r="S66" s="38"/>
      <c r="T66" s="38"/>
      <c r="U66" s="38"/>
      <c r="V66" s="38"/>
      <c r="W66" s="38"/>
      <c r="X66" s="38"/>
      <c r="Y66" s="38"/>
      <c r="Z66" s="38"/>
      <c r="AA66" s="38"/>
      <c r="AB66" s="38"/>
      <c r="AC66" s="38"/>
      <c r="AD66" s="38"/>
      <c r="AE66" s="35"/>
    </row>
  </sheetData>
  <sheetProtection sort="0" autoFilter="0"/>
  <autoFilter ref="B12:I55" xr:uid="{C8FD55D4-AC3C-4BC1-9EB6-B238A83B1146}"/>
  <mergeCells count="2">
    <mergeCell ref="G7:H7"/>
    <mergeCell ref="G8:H8"/>
  </mergeCells>
  <dataValidations count="1">
    <dataValidation type="list" allowBlank="1" showInputMessage="1" showErrorMessage="1" sqref="D13:D54" xr:uid="{B6C15581-BC13-49D8-960F-75B74CAE7544}">
      <formula1>$K$57:$AB$57</formula1>
    </dataValidation>
  </dataValidations>
  <pageMargins left="0.7" right="0.7" top="0.75" bottom="0.75" header="0.3" footer="0.3"/>
  <pageSetup paperSize="9" orientation="portrait" r:id="rId1"/>
  <ignoredErrors>
    <ignoredError sqref="K63:AB63 AB61 L61:AA61" formula="1"/>
    <ignoredError sqref="I19 I13" evalError="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4D2FB8-3965-4E76-9B4E-09DFDA82B442}">
  <dimension ref="A1:I76"/>
  <sheetViews>
    <sheetView zoomScale="70" zoomScaleNormal="70" workbookViewId="0">
      <pane xSplit="1" ySplit="3" topLeftCell="B4" activePane="bottomRight" state="frozen"/>
      <selection pane="topRight" activeCell="B1" sqref="B1"/>
      <selection pane="bottomLeft" activeCell="A4" sqref="A4"/>
      <selection pane="bottomRight" activeCell="C24" sqref="C24"/>
    </sheetView>
  </sheetViews>
  <sheetFormatPr defaultRowHeight="15"/>
  <cols>
    <col min="1" max="1" width="78.7109375" bestFit="1" customWidth="1"/>
    <col min="2" max="2" width="23.7109375" bestFit="1" customWidth="1"/>
    <col min="3" max="3" width="27.5703125" customWidth="1"/>
    <col min="4" max="4" width="26" customWidth="1"/>
    <col min="5" max="5" width="24.42578125" bestFit="1" customWidth="1"/>
    <col min="6" max="6" width="23.28515625" bestFit="1" customWidth="1"/>
    <col min="7" max="7" width="29.42578125" customWidth="1"/>
    <col min="8" max="8" width="59.42578125" customWidth="1"/>
    <col min="9" max="9" width="72.140625" customWidth="1"/>
  </cols>
  <sheetData>
    <row r="1" spans="1:9">
      <c r="C1" s="24"/>
    </row>
    <row r="3" spans="1:9" ht="42">
      <c r="A3" s="6" t="s">
        <v>79</v>
      </c>
      <c r="B3" s="6" t="s">
        <v>80</v>
      </c>
      <c r="C3" s="6" t="s">
        <v>81</v>
      </c>
      <c r="D3" s="6" t="s">
        <v>82</v>
      </c>
      <c r="E3" s="6" t="s">
        <v>83</v>
      </c>
      <c r="F3" s="6" t="s">
        <v>84</v>
      </c>
      <c r="G3" s="6" t="s">
        <v>85</v>
      </c>
      <c r="H3" s="25" t="s">
        <v>86</v>
      </c>
      <c r="I3" s="6" t="s">
        <v>87</v>
      </c>
    </row>
    <row r="4" spans="1:9">
      <c r="A4" t="s">
        <v>88</v>
      </c>
      <c r="B4" s="26" t="e">
        <f>((Routekaart!$D$8/Routekaart!$D$11)*63%*82.5%)*Routekaart!$D$11</f>
        <v>#DIV/0!</v>
      </c>
      <c r="C4" s="91">
        <f>188*1.21</f>
        <v>227.48</v>
      </c>
      <c r="D4" s="92" t="e">
        <f>C4*B4</f>
        <v>#DIV/0!</v>
      </c>
      <c r="E4" s="23">
        <v>0.13400000000000001</v>
      </c>
      <c r="H4" t="s">
        <v>89</v>
      </c>
      <c r="I4" t="s">
        <v>90</v>
      </c>
    </row>
    <row r="5" spans="1:9">
      <c r="A5" t="s">
        <v>25</v>
      </c>
      <c r="B5" s="26" t="e">
        <f>((Routekaart!$D$8/Routekaart!$D$11)*63%*82.5%)*Routekaart!$D$11</f>
        <v>#DIV/0!</v>
      </c>
      <c r="C5" s="91">
        <f>175*1.21</f>
        <v>211.75</v>
      </c>
      <c r="D5" s="92" t="e">
        <f t="shared" ref="D5:D24" si="0">C5*B5</f>
        <v>#DIV/0!</v>
      </c>
      <c r="E5" s="22">
        <v>0.04</v>
      </c>
      <c r="H5" t="s">
        <v>91</v>
      </c>
      <c r="I5" t="s">
        <v>92</v>
      </c>
    </row>
    <row r="6" spans="1:9">
      <c r="A6" t="s">
        <v>26</v>
      </c>
      <c r="B6" s="26" t="e">
        <f>((Routekaart!$D$8/Routekaart!$D$11)*63%*82.5%)*Routekaart!$D$11</f>
        <v>#DIV/0!</v>
      </c>
      <c r="C6" s="91">
        <f>95*1.21</f>
        <v>114.95</v>
      </c>
      <c r="D6" s="92" t="e">
        <f t="shared" si="0"/>
        <v>#DIV/0!</v>
      </c>
      <c r="E6" s="23">
        <v>0.13400000000000001</v>
      </c>
      <c r="H6" t="s">
        <v>93</v>
      </c>
      <c r="I6" t="s">
        <v>92</v>
      </c>
    </row>
    <row r="7" spans="1:9">
      <c r="A7" t="s">
        <v>27</v>
      </c>
      <c r="B7" s="26" t="e">
        <f>((Routekaart!$D$8/Routekaart!$D$11)*63%*82.5%)*Routekaart!$D$11</f>
        <v>#DIV/0!</v>
      </c>
      <c r="C7" s="91">
        <f>86*1.21</f>
        <v>104.06</v>
      </c>
      <c r="D7" s="92" t="e">
        <f t="shared" si="0"/>
        <v>#DIV/0!</v>
      </c>
      <c r="E7" s="22">
        <v>0.04</v>
      </c>
      <c r="H7" t="s">
        <v>94</v>
      </c>
      <c r="I7" t="s">
        <v>92</v>
      </c>
    </row>
    <row r="8" spans="1:9">
      <c r="A8" t="s">
        <v>28</v>
      </c>
      <c r="B8" s="26" t="e">
        <f>((Routekaart!$D$8/Routekaart!$D$11)*63%*82.5%)*Routekaart!$D$11</f>
        <v>#DIV/0!</v>
      </c>
      <c r="C8" s="91">
        <f>29*1.21</f>
        <v>35.089999999999996</v>
      </c>
      <c r="D8" s="92" t="e">
        <f t="shared" si="0"/>
        <v>#DIV/0!</v>
      </c>
      <c r="E8" s="22">
        <v>0.1</v>
      </c>
      <c r="H8" t="s">
        <v>95</v>
      </c>
      <c r="I8" t="s">
        <v>92</v>
      </c>
    </row>
    <row r="9" spans="1:9">
      <c r="A9" t="s">
        <v>29</v>
      </c>
      <c r="B9" s="26" t="e">
        <f>((Routekaart!$D$8/Routekaart!$D$11)*63%*82.5%)*Routekaart!$D$11</f>
        <v>#DIV/0!</v>
      </c>
      <c r="C9" s="91">
        <f>25*1.21</f>
        <v>30.25</v>
      </c>
      <c r="D9" s="92" t="e">
        <f>C9*B9</f>
        <v>#DIV/0!</v>
      </c>
      <c r="E9" s="22">
        <v>0.1</v>
      </c>
      <c r="H9" t="s">
        <v>96</v>
      </c>
      <c r="I9" t="s">
        <v>92</v>
      </c>
    </row>
    <row r="10" spans="1:9">
      <c r="A10" t="s">
        <v>30</v>
      </c>
      <c r="B10" s="26" t="e">
        <f>Routekaart!$D$8/Routekaart!$D$11</f>
        <v>#DIV/0!</v>
      </c>
      <c r="C10" s="91">
        <f>39*1.21</f>
        <v>47.19</v>
      </c>
      <c r="D10" s="92" t="e">
        <f t="shared" si="0"/>
        <v>#DIV/0!</v>
      </c>
      <c r="E10" s="22" t="e">
        <f>4%/Routekaart!$D$11</f>
        <v>#DIV/0!</v>
      </c>
      <c r="H10" t="s">
        <v>97</v>
      </c>
      <c r="I10" t="s">
        <v>92</v>
      </c>
    </row>
    <row r="11" spans="1:9">
      <c r="A11" t="s">
        <v>98</v>
      </c>
      <c r="B11" s="26" t="e">
        <f>Routekaart!$D$8/Routekaart!$D$11</f>
        <v>#DIV/0!</v>
      </c>
      <c r="C11" s="91">
        <f>36*1.21</f>
        <v>43.56</v>
      </c>
      <c r="D11" s="93" t="e">
        <f t="shared" si="0"/>
        <v>#DIV/0!</v>
      </c>
      <c r="E11" s="22" t="e">
        <f>2%/Routekaart!$D$11</f>
        <v>#DIV/0!</v>
      </c>
      <c r="H11" t="s">
        <v>99</v>
      </c>
      <c r="I11" t="s">
        <v>92</v>
      </c>
    </row>
    <row r="12" spans="1:9">
      <c r="A12" t="s">
        <v>32</v>
      </c>
      <c r="B12" s="26" t="e">
        <f>Routekaart!$D$8/Routekaart!$D$11</f>
        <v>#DIV/0!</v>
      </c>
      <c r="C12" s="91">
        <f>26*1.21</f>
        <v>31.46</v>
      </c>
      <c r="D12" s="92" t="e">
        <f t="shared" si="0"/>
        <v>#DIV/0!</v>
      </c>
      <c r="E12" s="22" t="e">
        <f>4%/Routekaart!$D$11</f>
        <v>#DIV/0!</v>
      </c>
      <c r="H12" t="s">
        <v>100</v>
      </c>
      <c r="I12" t="s">
        <v>92</v>
      </c>
    </row>
    <row r="13" spans="1:9">
      <c r="A13" t="s">
        <v>33</v>
      </c>
      <c r="B13" s="26" t="e">
        <f>Routekaart!$D$8/Routekaart!$D$11</f>
        <v>#DIV/0!</v>
      </c>
      <c r="C13" s="91">
        <f>110*1.21</f>
        <v>133.1</v>
      </c>
      <c r="D13" s="92" t="e">
        <f t="shared" si="0"/>
        <v>#DIV/0!</v>
      </c>
      <c r="E13" s="33" t="e">
        <f>43%/Routekaart!$D$11</f>
        <v>#DIV/0!</v>
      </c>
      <c r="H13" t="s">
        <v>101</v>
      </c>
      <c r="I13" t="s">
        <v>92</v>
      </c>
    </row>
    <row r="14" spans="1:9">
      <c r="A14" t="s">
        <v>34</v>
      </c>
      <c r="B14" s="26" t="e">
        <f>Routekaart!$D$8/Routekaart!$D$11</f>
        <v>#DIV/0!</v>
      </c>
      <c r="C14" s="91">
        <f>107*1.21</f>
        <v>129.47</v>
      </c>
      <c r="D14" s="92" t="e">
        <f>C14*B14</f>
        <v>#DIV/0!</v>
      </c>
      <c r="E14" s="33" t="e">
        <f>E13/2</f>
        <v>#DIV/0!</v>
      </c>
      <c r="H14" t="s">
        <v>102</v>
      </c>
      <c r="I14" t="s">
        <v>92</v>
      </c>
    </row>
    <row r="15" spans="1:9">
      <c r="A15" t="s">
        <v>35</v>
      </c>
      <c r="B15" s="26" t="e">
        <f>Routekaart!$D$8/Routekaart!$D$11</f>
        <v>#DIV/0!</v>
      </c>
      <c r="C15" s="91">
        <f>150*1.21</f>
        <v>181.5</v>
      </c>
      <c r="D15" s="92" t="e">
        <f t="shared" si="0"/>
        <v>#DIV/0!</v>
      </c>
      <c r="E15" s="33" t="e">
        <f>43%/Routekaart!$D$11</f>
        <v>#DIV/0!</v>
      </c>
      <c r="H15" t="s">
        <v>103</v>
      </c>
      <c r="I15" t="s">
        <v>92</v>
      </c>
    </row>
    <row r="16" spans="1:9">
      <c r="A16" t="s">
        <v>36</v>
      </c>
      <c r="B16" s="26" t="e">
        <f>Routekaart!$D$8/Routekaart!$D$11</f>
        <v>#DIV/0!</v>
      </c>
      <c r="C16" s="91">
        <f>144*1.21</f>
        <v>174.24</v>
      </c>
      <c r="D16" s="92" t="e">
        <f>C16*B16</f>
        <v>#DIV/0!</v>
      </c>
      <c r="E16" s="33" t="e">
        <f>E15/2</f>
        <v>#DIV/0!</v>
      </c>
      <c r="H16" t="s">
        <v>104</v>
      </c>
      <c r="I16" t="s">
        <v>92</v>
      </c>
    </row>
    <row r="17" spans="1:9">
      <c r="A17" t="s">
        <v>37</v>
      </c>
      <c r="B17" s="26" t="e">
        <f>(Routekaart!$D$8/Routekaart!$D$11)*1.414</f>
        <v>#DIV/0!</v>
      </c>
      <c r="C17" s="91">
        <f>175*1.21</f>
        <v>211.75</v>
      </c>
      <c r="D17" s="92" t="e">
        <f>C17*B17</f>
        <v>#DIV/0!</v>
      </c>
      <c r="E17" s="33" t="e">
        <f>43%/Routekaart!$D$11</f>
        <v>#DIV/0!</v>
      </c>
      <c r="H17" t="s">
        <v>105</v>
      </c>
      <c r="I17" t="s">
        <v>92</v>
      </c>
    </row>
    <row r="18" spans="1:9">
      <c r="A18" t="s">
        <v>38</v>
      </c>
      <c r="B18" s="26" t="e">
        <f>(Routekaart!$D$8/Routekaart!$D$11)*1.414</f>
        <v>#DIV/0!</v>
      </c>
      <c r="C18" s="91">
        <f>168*1.21</f>
        <v>203.28</v>
      </c>
      <c r="D18" s="92" t="e">
        <f>C18*B18</f>
        <v>#DIV/0!</v>
      </c>
      <c r="E18" s="33" t="e">
        <f>E17/2</f>
        <v>#DIV/0!</v>
      </c>
      <c r="H18" t="s">
        <v>106</v>
      </c>
      <c r="I18" t="s">
        <v>92</v>
      </c>
    </row>
    <row r="19" spans="1:9">
      <c r="A19" t="s">
        <v>39</v>
      </c>
      <c r="B19" s="26" t="e">
        <f>Routekaart!D8/Routekaart!D11*1.414</f>
        <v>#DIV/0!</v>
      </c>
      <c r="C19" s="91">
        <f>94*1.21</f>
        <v>113.74</v>
      </c>
      <c r="D19" s="92" t="e">
        <f t="shared" si="0"/>
        <v>#DIV/0!</v>
      </c>
      <c r="E19" s="33" t="e">
        <f>33%/Routekaart!D11</f>
        <v>#DIV/0!</v>
      </c>
      <c r="H19" t="s">
        <v>107</v>
      </c>
      <c r="I19" t="s">
        <v>92</v>
      </c>
    </row>
    <row r="20" spans="1:9">
      <c r="A20" t="s">
        <v>40</v>
      </c>
      <c r="B20" s="26" t="e">
        <f>(Routekaart!$D$8/Routekaart!$D$11)*1.414</f>
        <v>#DIV/0!</v>
      </c>
      <c r="C20" s="91">
        <f>73*1.21</f>
        <v>88.33</v>
      </c>
      <c r="D20" s="92" t="e">
        <f>C20*B20</f>
        <v>#DIV/0!</v>
      </c>
      <c r="E20" s="33" t="e">
        <f>E19/2</f>
        <v>#DIV/0!</v>
      </c>
      <c r="H20" t="s">
        <v>108</v>
      </c>
      <c r="I20" t="s">
        <v>92</v>
      </c>
    </row>
    <row r="21" spans="1:9">
      <c r="A21" t="s">
        <v>41</v>
      </c>
      <c r="B21" s="26" t="e">
        <f>((Routekaart!$D$8/Routekaart!$D$11)*63%*17.5%)*Routekaart!$D$11</f>
        <v>#DIV/0!</v>
      </c>
      <c r="C21" s="91">
        <f>180*1.21</f>
        <v>217.79999999999998</v>
      </c>
      <c r="D21" s="92" t="e">
        <f t="shared" si="0"/>
        <v>#DIV/0!</v>
      </c>
      <c r="E21" s="22">
        <v>0.08</v>
      </c>
      <c r="H21" t="s">
        <v>109</v>
      </c>
      <c r="I21" t="s">
        <v>92</v>
      </c>
    </row>
    <row r="22" spans="1:9">
      <c r="A22" t="s">
        <v>42</v>
      </c>
      <c r="B22" s="26" t="e">
        <f>((Routekaart!$D$8/Routekaart!$D$11)*63%*17.5%)*Routekaart!$D$11</f>
        <v>#DIV/0!</v>
      </c>
      <c r="C22" s="91">
        <f>182*1.21</f>
        <v>220.22</v>
      </c>
      <c r="D22" s="92" t="e">
        <f t="shared" si="0"/>
        <v>#DIV/0!</v>
      </c>
      <c r="E22" s="23">
        <v>3.5000000000000003E-2</v>
      </c>
      <c r="H22" t="s">
        <v>110</v>
      </c>
      <c r="I22" t="s">
        <v>92</v>
      </c>
    </row>
    <row r="23" spans="1:9">
      <c r="A23" t="s">
        <v>43</v>
      </c>
      <c r="B23" s="26" t="e">
        <f>((Routekaart!$D$8/Routekaart!$D$11)*63%*17.5%)*Routekaart!$D$11</f>
        <v>#DIV/0!</v>
      </c>
      <c r="C23" s="91">
        <f>415*1.21</f>
        <v>502.15</v>
      </c>
      <c r="D23" s="92" t="e">
        <f t="shared" si="0"/>
        <v>#DIV/0!</v>
      </c>
      <c r="E23" s="23">
        <v>8.5000000000000006E-2</v>
      </c>
      <c r="H23" t="s">
        <v>111</v>
      </c>
      <c r="I23" t="s">
        <v>92</v>
      </c>
    </row>
    <row r="24" spans="1:9">
      <c r="A24" t="s">
        <v>44</v>
      </c>
      <c r="B24" s="26" t="e">
        <f>((Routekaart!$D$8/Routekaart!$D$11)*63%*17.5%)*Routekaart!$D$11</f>
        <v>#DIV/0!</v>
      </c>
      <c r="C24" s="91">
        <f>456*1.21</f>
        <v>551.76</v>
      </c>
      <c r="D24" s="92" t="e">
        <f t="shared" si="0"/>
        <v>#DIV/0!</v>
      </c>
      <c r="E24" s="22">
        <v>0.04</v>
      </c>
      <c r="H24" t="s">
        <v>112</v>
      </c>
      <c r="I24" t="s">
        <v>92</v>
      </c>
    </row>
    <row r="25" spans="1:9">
      <c r="A25" t="s">
        <v>45</v>
      </c>
      <c r="B25" s="26">
        <v>1</v>
      </c>
      <c r="C25" s="91">
        <f>512*1.21</f>
        <v>619.52</v>
      </c>
      <c r="D25" s="92">
        <f>C25*B25</f>
        <v>619.52</v>
      </c>
      <c r="E25" s="22">
        <v>0.01</v>
      </c>
      <c r="H25" t="s">
        <v>113</v>
      </c>
      <c r="I25" t="s">
        <v>92</v>
      </c>
    </row>
    <row r="26" spans="1:9">
      <c r="A26" t="s">
        <v>47</v>
      </c>
      <c r="B26" s="26">
        <v>1</v>
      </c>
      <c r="C26" s="91">
        <f>1652*1.21</f>
        <v>1998.9199999999998</v>
      </c>
      <c r="D26" s="92">
        <f>C26*B26</f>
        <v>1998.9199999999998</v>
      </c>
      <c r="E26" s="22">
        <v>0.02</v>
      </c>
      <c r="H26" t="s">
        <v>114</v>
      </c>
      <c r="I26" t="s">
        <v>92</v>
      </c>
    </row>
    <row r="27" spans="1:9">
      <c r="A27" t="s">
        <v>48</v>
      </c>
      <c r="B27" s="26">
        <v>1</v>
      </c>
      <c r="C27" s="91">
        <f>405*1.21</f>
        <v>490.05</v>
      </c>
      <c r="D27" s="92">
        <f>C27*B27</f>
        <v>490.05</v>
      </c>
      <c r="E27" s="22">
        <v>0.01</v>
      </c>
      <c r="H27" t="s">
        <v>115</v>
      </c>
      <c r="I27" t="s">
        <v>92</v>
      </c>
    </row>
    <row r="28" spans="1:9">
      <c r="A28" t="s">
        <v>49</v>
      </c>
      <c r="B28" s="26">
        <v>1</v>
      </c>
      <c r="C28" s="91">
        <f>300*1.21</f>
        <v>363</v>
      </c>
      <c r="D28" s="92">
        <f>C28*B28</f>
        <v>363</v>
      </c>
      <c r="E28" s="22">
        <v>0.01</v>
      </c>
      <c r="I28" t="s">
        <v>92</v>
      </c>
    </row>
    <row r="29" spans="1:9">
      <c r="A29" t="s">
        <v>50</v>
      </c>
      <c r="B29" s="26">
        <v>1</v>
      </c>
      <c r="C29" s="91" t="b">
        <f>IF(Routekaart!$D$8&gt;500,B75,IF(Routekaart!$D$8&gt;200,B74,IF(Routekaart!$D$8&gt;1,B73)))</f>
        <v>0</v>
      </c>
      <c r="D29" s="92">
        <f>B29*C29</f>
        <v>0</v>
      </c>
      <c r="E29" s="23">
        <v>0.16500000000000001</v>
      </c>
      <c r="I29" t="s">
        <v>92</v>
      </c>
    </row>
    <row r="30" spans="1:9">
      <c r="A30" t="s">
        <v>116</v>
      </c>
      <c r="B30" s="26">
        <v>1</v>
      </c>
      <c r="C30" s="91" t="b">
        <f>IF(Routekaart!$D$8&gt;500,B57,IF(Routekaart!$D$8&gt;200,B56,IF(Routekaart!$D$8&gt;1,B55)))</f>
        <v>0</v>
      </c>
      <c r="D30" s="93">
        <f>C30*B30</f>
        <v>0</v>
      </c>
      <c r="E30" s="22">
        <v>0.7</v>
      </c>
      <c r="F30" s="27">
        <v>-0.187</v>
      </c>
      <c r="I30" t="s">
        <v>92</v>
      </c>
    </row>
    <row r="31" spans="1:9">
      <c r="A31" t="s">
        <v>117</v>
      </c>
      <c r="B31" s="26">
        <v>1</v>
      </c>
      <c r="C31" s="91" t="b">
        <f>IF(Routekaart!$D$8&gt;500,B63,IF(Routekaart!$D$8&gt;200,B62,IF(Routekaart!$D$8&gt;1,B61)))</f>
        <v>0</v>
      </c>
      <c r="D31" s="93">
        <f>C31*B31</f>
        <v>0</v>
      </c>
      <c r="E31" s="22">
        <v>1</v>
      </c>
      <c r="F31" s="27">
        <v>-0.27700000000000002</v>
      </c>
      <c r="I31" t="s">
        <v>92</v>
      </c>
    </row>
    <row r="32" spans="1:9">
      <c r="A32" t="s">
        <v>118</v>
      </c>
      <c r="B32" s="26">
        <v>1</v>
      </c>
      <c r="C32" s="91" t="b">
        <f>IF(Routekaart!$D$8&gt;500,B69,IF(Routekaart!$D$8&gt;200,B68,IF(Routekaart!$D$8&gt;1,B67)))</f>
        <v>0</v>
      </c>
      <c r="D32" s="93">
        <f>C32*B32</f>
        <v>0</v>
      </c>
      <c r="E32" s="22">
        <v>1</v>
      </c>
      <c r="F32" s="27">
        <v>-0.27700000000000002</v>
      </c>
      <c r="I32" t="s">
        <v>92</v>
      </c>
    </row>
    <row r="33" spans="1:9">
      <c r="A33" t="s">
        <v>54</v>
      </c>
      <c r="B33" s="26">
        <f>Routekaart!$D$10</f>
        <v>0</v>
      </c>
      <c r="C33" s="91">
        <f>80*1.21</f>
        <v>96.8</v>
      </c>
      <c r="D33" s="92">
        <f t="shared" ref="D33:D37" si="1">C33*B33</f>
        <v>0</v>
      </c>
      <c r="E33" s="31">
        <v>0.05</v>
      </c>
      <c r="I33" t="s">
        <v>92</v>
      </c>
    </row>
    <row r="34" spans="1:9">
      <c r="A34" t="s">
        <v>55</v>
      </c>
      <c r="B34" s="26">
        <f>Routekaart!$D$10</f>
        <v>0</v>
      </c>
      <c r="C34" s="91">
        <f>10*1.21</f>
        <v>12.1</v>
      </c>
      <c r="D34" s="92">
        <f t="shared" si="1"/>
        <v>0</v>
      </c>
      <c r="E34" s="31">
        <v>5.0000000000000001E-3</v>
      </c>
      <c r="I34" t="s">
        <v>92</v>
      </c>
    </row>
    <row r="35" spans="1:9">
      <c r="A35" t="s">
        <v>56</v>
      </c>
      <c r="B35" s="26">
        <f>Routekaart!$D$10</f>
        <v>0</v>
      </c>
      <c r="C35" s="91">
        <f>100*1.21</f>
        <v>121</v>
      </c>
      <c r="D35" s="92">
        <f t="shared" si="1"/>
        <v>0</v>
      </c>
      <c r="E35" s="31">
        <v>0.05</v>
      </c>
      <c r="F35" s="30">
        <v>0</v>
      </c>
      <c r="I35" t="s">
        <v>92</v>
      </c>
    </row>
    <row r="36" spans="1:9">
      <c r="A36" t="s">
        <v>58</v>
      </c>
      <c r="B36" s="26">
        <v>1</v>
      </c>
      <c r="C36" s="91">
        <f>909*1.21</f>
        <v>1099.8899999999999</v>
      </c>
      <c r="D36" s="92">
        <f>C36*B36</f>
        <v>1099.8899999999999</v>
      </c>
      <c r="E36" s="31">
        <v>0.03</v>
      </c>
      <c r="F36" s="30">
        <v>-0.02</v>
      </c>
      <c r="H36" t="s">
        <v>119</v>
      </c>
      <c r="I36" t="s">
        <v>92</v>
      </c>
    </row>
    <row r="37" spans="1:9">
      <c r="A37" t="s">
        <v>59</v>
      </c>
      <c r="B37" s="26">
        <v>1</v>
      </c>
      <c r="C37" s="91">
        <f>6843*1.21</f>
        <v>8280.0300000000007</v>
      </c>
      <c r="D37" s="92">
        <f t="shared" si="1"/>
        <v>8280.0300000000007</v>
      </c>
      <c r="E37" s="22">
        <v>0.04</v>
      </c>
      <c r="F37" s="27">
        <v>-0.05</v>
      </c>
      <c r="H37" t="s">
        <v>120</v>
      </c>
      <c r="I37" t="s">
        <v>92</v>
      </c>
    </row>
    <row r="38" spans="1:9">
      <c r="A38" t="s">
        <v>60</v>
      </c>
      <c r="B38" s="26">
        <v>1</v>
      </c>
      <c r="C38" s="91">
        <f>5371*1.21</f>
        <v>6498.91</v>
      </c>
      <c r="D38" s="92">
        <f t="shared" ref="D38:D45" si="2">C38*B38</f>
        <v>6498.91</v>
      </c>
      <c r="E38" s="22">
        <v>0.04</v>
      </c>
      <c r="F38" s="27">
        <v>-0.1</v>
      </c>
      <c r="H38" t="s">
        <v>121</v>
      </c>
      <c r="I38" t="s">
        <v>92</v>
      </c>
    </row>
    <row r="39" spans="1:9">
      <c r="A39" t="s">
        <v>122</v>
      </c>
      <c r="B39" s="26" t="e">
        <f>Routekaart!D8/Routekaart!D11</f>
        <v>#DIV/0!</v>
      </c>
      <c r="C39" s="91">
        <f>60*1.21</f>
        <v>72.599999999999994</v>
      </c>
      <c r="D39" s="92" t="e">
        <f t="shared" si="2"/>
        <v>#DIV/0!</v>
      </c>
      <c r="E39" s="14"/>
      <c r="F39" s="27">
        <v>0.12</v>
      </c>
      <c r="I39" t="s">
        <v>92</v>
      </c>
    </row>
    <row r="40" spans="1:9">
      <c r="A40" t="s">
        <v>63</v>
      </c>
      <c r="B40" s="29">
        <f>Routekaart!D8*63%</f>
        <v>0</v>
      </c>
      <c r="C40" s="91">
        <f>15*1.21</f>
        <v>18.149999999999999</v>
      </c>
      <c r="D40" s="92">
        <f t="shared" si="2"/>
        <v>0</v>
      </c>
      <c r="E40" s="14"/>
      <c r="F40" s="3"/>
      <c r="I40" t="s">
        <v>92</v>
      </c>
    </row>
    <row r="41" spans="1:9">
      <c r="A41" t="s">
        <v>123</v>
      </c>
      <c r="B41" s="26" t="e">
        <f>((Routekaart!$D$8/Routekaart!$D$11)*63%*17.5%)*Routekaart!$D$11*50%</f>
        <v>#DIV/0!</v>
      </c>
      <c r="C41" s="91">
        <f>120*1.21</f>
        <v>145.19999999999999</v>
      </c>
      <c r="D41" s="92" t="e">
        <f t="shared" si="2"/>
        <v>#DIV/0!</v>
      </c>
      <c r="E41" s="14"/>
      <c r="F41" s="27">
        <v>7.0000000000000007E-2</v>
      </c>
      <c r="H41" t="s">
        <v>124</v>
      </c>
      <c r="I41" t="s">
        <v>92</v>
      </c>
    </row>
    <row r="42" spans="1:9">
      <c r="A42" t="s">
        <v>65</v>
      </c>
      <c r="B42" s="26" t="e">
        <f>((Routekaart!$D$8/Routekaart!$D$11)*63%*17.5%)*Routekaart!$D$11*50%</f>
        <v>#DIV/0!</v>
      </c>
      <c r="C42" s="91">
        <f>15*1.21</f>
        <v>18.149999999999999</v>
      </c>
      <c r="D42" s="92" t="e">
        <f t="shared" si="2"/>
        <v>#DIV/0!</v>
      </c>
      <c r="E42" s="7"/>
      <c r="F42" s="27">
        <v>0.03</v>
      </c>
      <c r="I42" t="s">
        <v>92</v>
      </c>
    </row>
    <row r="43" spans="1:9">
      <c r="A43" t="s">
        <v>67</v>
      </c>
      <c r="B43" s="26">
        <f>Routekaart!D8</f>
        <v>0</v>
      </c>
      <c r="C43" s="91">
        <f>17*1.21</f>
        <v>20.57</v>
      </c>
      <c r="D43" s="92">
        <f>C43*B43/3</f>
        <v>0</v>
      </c>
      <c r="E43" s="7"/>
      <c r="F43" s="27">
        <v>0.38</v>
      </c>
      <c r="H43" t="s">
        <v>125</v>
      </c>
      <c r="I43" t="s">
        <v>92</v>
      </c>
    </row>
    <row r="44" spans="1:9">
      <c r="A44" t="s">
        <v>68</v>
      </c>
      <c r="B44" s="26">
        <f>Routekaart!D8</f>
        <v>0</v>
      </c>
      <c r="C44" s="91">
        <f>46*1.21</f>
        <v>55.66</v>
      </c>
      <c r="D44" s="92">
        <f>C44*B44/3</f>
        <v>0</v>
      </c>
      <c r="E44" s="7"/>
      <c r="F44" s="27">
        <v>0.4</v>
      </c>
      <c r="H44" t="s">
        <v>126</v>
      </c>
      <c r="I44" t="s">
        <v>92</v>
      </c>
    </row>
    <row r="45" spans="1:9">
      <c r="A45" t="s">
        <v>70</v>
      </c>
      <c r="B45" s="34">
        <f>Routekaart!$D$3/(200*0.85)</f>
        <v>0</v>
      </c>
      <c r="C45" s="94">
        <f>303*1.21</f>
        <v>366.63</v>
      </c>
      <c r="D45" s="92">
        <f t="shared" si="2"/>
        <v>0</v>
      </c>
      <c r="E45" s="14"/>
      <c r="F45" s="32" t="e">
        <f>(B45*200*0.85)/Routekaart!D3</f>
        <v>#DIV/0!</v>
      </c>
      <c r="G45" t="s">
        <v>127</v>
      </c>
      <c r="H45" t="s">
        <v>128</v>
      </c>
      <c r="I45" t="s">
        <v>129</v>
      </c>
    </row>
    <row r="49" spans="1:8">
      <c r="A49" t="s">
        <v>130</v>
      </c>
      <c r="B49" s="8"/>
      <c r="C49" s="20"/>
      <c r="D49" s="1"/>
      <c r="E49" s="1"/>
    </row>
    <row r="50" spans="1:8">
      <c r="A50" t="s">
        <v>131</v>
      </c>
      <c r="B50" s="8"/>
      <c r="C50" s="7"/>
      <c r="D50" s="1"/>
      <c r="E50" s="1"/>
    </row>
    <row r="51" spans="1:8">
      <c r="A51" t="s">
        <v>132</v>
      </c>
      <c r="B51" s="8"/>
      <c r="C51" s="1"/>
      <c r="D51" s="1"/>
      <c r="E51" s="1"/>
    </row>
    <row r="52" spans="1:8">
      <c r="B52" s="8"/>
    </row>
    <row r="53" spans="1:8">
      <c r="B53" s="3"/>
    </row>
    <row r="54" spans="1:8">
      <c r="A54" t="s">
        <v>133</v>
      </c>
      <c r="B54" s="1"/>
    </row>
    <row r="55" spans="1:8">
      <c r="A55" t="s">
        <v>134</v>
      </c>
      <c r="B55" s="95">
        <f>8754.81*1.08*1.09*1.033*1.21*1.05</f>
        <v>13526.080557818597</v>
      </c>
      <c r="H55" t="s">
        <v>135</v>
      </c>
    </row>
    <row r="56" spans="1:8">
      <c r="A56" t="s">
        <v>136</v>
      </c>
      <c r="B56" s="95">
        <f>9098.22*1.08*1.09*1.033*1.21*1.05</f>
        <v>14056.645050293078</v>
      </c>
      <c r="C56" s="1"/>
      <c r="D56" s="1"/>
      <c r="E56" s="1"/>
      <c r="H56" t="s">
        <v>137</v>
      </c>
    </row>
    <row r="57" spans="1:8">
      <c r="A57" t="s">
        <v>138</v>
      </c>
      <c r="B57" s="95">
        <f>16392.67*1.08*1.09*1.033*1.21*1.05</f>
        <v>25326.486237592384</v>
      </c>
      <c r="C57" s="1"/>
      <c r="D57" s="1"/>
      <c r="E57" s="1"/>
      <c r="H57" t="s">
        <v>139</v>
      </c>
    </row>
    <row r="58" spans="1:8">
      <c r="B58" s="96"/>
      <c r="C58" s="1"/>
      <c r="D58" s="1"/>
      <c r="E58" s="1"/>
    </row>
    <row r="59" spans="1:8">
      <c r="B59" s="96"/>
      <c r="C59" s="1"/>
      <c r="D59" s="1"/>
      <c r="E59" s="1"/>
    </row>
    <row r="60" spans="1:8">
      <c r="A60" t="s">
        <v>140</v>
      </c>
      <c r="B60" s="92"/>
      <c r="C60" s="1"/>
      <c r="D60" s="1"/>
      <c r="E60" s="1"/>
    </row>
    <row r="61" spans="1:8">
      <c r="A61" t="s">
        <v>141</v>
      </c>
      <c r="B61" s="95">
        <f>11779.28*1.08*1.09*1.033*1.21*1.05</f>
        <v>18198.851853221429</v>
      </c>
      <c r="C61" s="1"/>
      <c r="D61" s="1"/>
      <c r="E61" s="1"/>
      <c r="H61" t="s">
        <v>142</v>
      </c>
    </row>
    <row r="62" spans="1:8">
      <c r="A62" t="s">
        <v>136</v>
      </c>
      <c r="B62" s="95">
        <f>13929.07*1.08*1.09*1.033*1.21*1.05</f>
        <v>21520.252628611503</v>
      </c>
      <c r="C62" s="1"/>
      <c r="D62" s="1"/>
      <c r="E62" s="1"/>
      <c r="H62" t="s">
        <v>143</v>
      </c>
    </row>
    <row r="63" spans="1:8">
      <c r="A63" t="s">
        <v>138</v>
      </c>
      <c r="B63" s="95">
        <f>23690.04*1.08*1.09*1.033*1.21*1.05</f>
        <v>36600.838791241033</v>
      </c>
      <c r="C63" s="1"/>
      <c r="D63" s="1"/>
      <c r="E63" s="1"/>
      <c r="H63" t="s">
        <v>144</v>
      </c>
    </row>
    <row r="64" spans="1:8">
      <c r="B64" s="96"/>
      <c r="C64" s="1"/>
      <c r="D64" s="1"/>
      <c r="E64" s="1"/>
    </row>
    <row r="65" spans="1:8">
      <c r="B65" s="96"/>
      <c r="C65" s="1"/>
      <c r="D65" s="1"/>
      <c r="E65" s="1"/>
    </row>
    <row r="66" spans="1:8">
      <c r="A66" t="s">
        <v>145</v>
      </c>
      <c r="B66" s="92"/>
      <c r="C66" s="1"/>
      <c r="D66" s="1"/>
      <c r="E66" s="1"/>
    </row>
    <row r="67" spans="1:8">
      <c r="A67" t="s">
        <v>141</v>
      </c>
      <c r="B67" s="95">
        <f>13864.19*1.08*1.09*1.033*1.21*1.05</f>
        <v>21420.013776301606</v>
      </c>
      <c r="C67" s="1"/>
      <c r="D67" s="1"/>
      <c r="E67" s="1"/>
      <c r="H67" t="s">
        <v>146</v>
      </c>
    </row>
    <row r="68" spans="1:8">
      <c r="A68" t="s">
        <v>136</v>
      </c>
      <c r="B68" s="95">
        <f>27*1063.63*1.08*1.09*1.033*1.21*1.05</f>
        <v>44368.994497909167</v>
      </c>
      <c r="C68" s="1"/>
      <c r="D68" s="1"/>
      <c r="E68" s="1"/>
      <c r="H68" t="s">
        <v>147</v>
      </c>
    </row>
    <row r="69" spans="1:8">
      <c r="A69" t="s">
        <v>138</v>
      </c>
      <c r="B69" s="95">
        <f>27*1465.98*1.08*1.09*1.033*1.21*1.05</f>
        <v>61152.89955533867</v>
      </c>
      <c r="C69" s="1"/>
      <c r="D69" s="1"/>
      <c r="E69" s="1"/>
      <c r="H69" t="s">
        <v>148</v>
      </c>
    </row>
    <row r="70" spans="1:8">
      <c r="B70" s="96"/>
      <c r="C70" s="1"/>
      <c r="D70" s="1"/>
      <c r="E70" s="1"/>
    </row>
    <row r="71" spans="1:8">
      <c r="B71" s="96"/>
      <c r="C71" s="1"/>
      <c r="D71" s="1"/>
      <c r="E71" s="1"/>
    </row>
    <row r="72" spans="1:8">
      <c r="A72" t="s">
        <v>149</v>
      </c>
      <c r="B72" s="92"/>
      <c r="C72" s="1"/>
      <c r="D72" s="1"/>
      <c r="E72" s="1"/>
    </row>
    <row r="73" spans="1:8">
      <c r="A73" t="s">
        <v>134</v>
      </c>
      <c r="B73" s="97">
        <v>2000</v>
      </c>
      <c r="C73" s="1"/>
      <c r="D73" s="1"/>
      <c r="E73" s="1"/>
      <c r="H73" t="s">
        <v>150</v>
      </c>
    </row>
    <row r="74" spans="1:8">
      <c r="A74" t="s">
        <v>136</v>
      </c>
      <c r="B74" s="97">
        <v>3500</v>
      </c>
      <c r="C74" s="1"/>
      <c r="D74" s="1"/>
      <c r="E74" s="1"/>
      <c r="H74" t="s">
        <v>150</v>
      </c>
    </row>
    <row r="75" spans="1:8">
      <c r="A75" t="s">
        <v>138</v>
      </c>
      <c r="B75" s="97">
        <v>4500</v>
      </c>
      <c r="C75" s="1"/>
      <c r="D75" s="1"/>
      <c r="E75" s="1"/>
      <c r="H75" t="s">
        <v>150</v>
      </c>
    </row>
    <row r="76" spans="1:8">
      <c r="C76" s="1"/>
      <c r="D76" s="1"/>
      <c r="E76" s="1"/>
    </row>
  </sheetData>
  <phoneticPr fontId="18" type="noConversion"/>
  <pageMargins left="0.7" right="0.7" top="0.75" bottom="0.75" header="0.3" footer="0.3"/>
  <pageSetup paperSize="9" orientation="portrait" r:id="rId1"/>
  <ignoredErrors>
    <ignoredError sqref="D29 E11 E14:E17 E19 B19"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658BD4-4F8F-47A6-995E-E2F9328C1837}">
  <dimension ref="C3:T43"/>
  <sheetViews>
    <sheetView zoomScale="70" zoomScaleNormal="70" workbookViewId="0">
      <selection activeCell="C42" sqref="C42"/>
    </sheetView>
  </sheetViews>
  <sheetFormatPr defaultRowHeight="15"/>
  <cols>
    <col min="4" max="4" width="9.5703125" bestFit="1" customWidth="1"/>
    <col min="9" max="9" width="9.7109375" bestFit="1" customWidth="1"/>
    <col min="18" max="18" width="10.42578125" bestFit="1" customWidth="1"/>
    <col min="20" max="20" width="15" customWidth="1"/>
  </cols>
  <sheetData>
    <row r="3" spans="3:20" ht="29.25">
      <c r="C3" s="2">
        <v>2023</v>
      </c>
      <c r="D3" s="2">
        <v>2024</v>
      </c>
      <c r="E3" s="2">
        <v>2025</v>
      </c>
      <c r="F3" s="2">
        <v>2026</v>
      </c>
      <c r="G3" s="2">
        <v>2027</v>
      </c>
      <c r="H3" s="2">
        <v>2028</v>
      </c>
      <c r="I3" s="2">
        <v>2029</v>
      </c>
      <c r="J3" s="2">
        <v>2030</v>
      </c>
      <c r="K3" s="2">
        <v>2031</v>
      </c>
      <c r="L3" s="2">
        <v>2032</v>
      </c>
      <c r="M3" s="2">
        <v>2033</v>
      </c>
      <c r="N3" s="2">
        <v>2034</v>
      </c>
      <c r="O3" s="2">
        <v>2035</v>
      </c>
      <c r="P3" s="2">
        <v>2036</v>
      </c>
      <c r="Q3" s="2">
        <v>2037</v>
      </c>
      <c r="R3" s="2">
        <v>2038</v>
      </c>
      <c r="S3" s="2">
        <v>2039</v>
      </c>
      <c r="T3" s="2">
        <v>2040</v>
      </c>
    </row>
    <row r="4" spans="3:20">
      <c r="C4" s="4">
        <f>Routekaart!K13*Routekaart!F13</f>
        <v>0</v>
      </c>
      <c r="D4" s="4">
        <f>Routekaart!L13*Routekaart!F13</f>
        <v>0</v>
      </c>
      <c r="E4" s="4">
        <f>Routekaart!M13*Routekaart!F13</f>
        <v>0</v>
      </c>
      <c r="F4" s="4">
        <f>Routekaart!N13*Routekaart!$F$13</f>
        <v>0</v>
      </c>
      <c r="G4" s="4">
        <f>Routekaart!O13*Routekaart!F13</f>
        <v>0</v>
      </c>
      <c r="H4" s="4">
        <f>Routekaart!P13*Routekaart!F13</f>
        <v>0</v>
      </c>
      <c r="I4" s="4">
        <f>Routekaart!Q13*Routekaart!F13</f>
        <v>0</v>
      </c>
      <c r="J4" s="4">
        <f>Routekaart!R13*Routekaart!F13</f>
        <v>0</v>
      </c>
      <c r="K4" s="4">
        <f>Routekaart!S13*Routekaart!F13</f>
        <v>0</v>
      </c>
      <c r="L4" s="4">
        <f>Routekaart!T13*Routekaart!F13</f>
        <v>0</v>
      </c>
      <c r="M4" s="4">
        <f>Routekaart!U13*Routekaart!F13</f>
        <v>0</v>
      </c>
      <c r="N4" s="4">
        <f>Routekaart!V13*Routekaart!F13</f>
        <v>0</v>
      </c>
      <c r="O4" s="4">
        <f>Routekaart!W13*Routekaart!F13</f>
        <v>0</v>
      </c>
      <c r="P4" s="4">
        <f>Routekaart!X13*Routekaart!F13</f>
        <v>0</v>
      </c>
      <c r="Q4" s="4">
        <f>Routekaart!Y13*Routekaart!F13</f>
        <v>0</v>
      </c>
      <c r="R4" s="4">
        <f>Routekaart!Z13*Routekaart!F13</f>
        <v>0</v>
      </c>
      <c r="S4" s="4">
        <f>Routekaart!AA13*Routekaart!F13</f>
        <v>0</v>
      </c>
      <c r="T4" s="4">
        <f>Routekaart!AB13*Routekaart!F13</f>
        <v>0</v>
      </c>
    </row>
    <row r="5" spans="3:20">
      <c r="C5" s="4">
        <f>Routekaart!K14*Routekaart!F14</f>
        <v>0</v>
      </c>
      <c r="D5" s="4">
        <f>Routekaart!L14*Routekaart!F14</f>
        <v>0</v>
      </c>
      <c r="E5" s="4">
        <f>Routekaart!M14*Routekaart!F14</f>
        <v>0</v>
      </c>
      <c r="F5" s="4">
        <f>Routekaart!N14*Routekaart!F14</f>
        <v>0</v>
      </c>
      <c r="G5" s="4">
        <f>Routekaart!O14*Routekaart!F14</f>
        <v>0</v>
      </c>
      <c r="H5" s="4">
        <f>Routekaart!P14*Routekaart!F14</f>
        <v>0</v>
      </c>
      <c r="I5" s="4">
        <f>Routekaart!Q14*Routekaart!F14</f>
        <v>0</v>
      </c>
      <c r="J5" s="4">
        <f>Routekaart!R14*Routekaart!F14</f>
        <v>0</v>
      </c>
      <c r="K5" s="4">
        <f>Routekaart!S14*Routekaart!F14</f>
        <v>0</v>
      </c>
      <c r="L5" s="4">
        <f>Routekaart!T14*Routekaart!F14</f>
        <v>0</v>
      </c>
      <c r="M5" s="4">
        <f>Routekaart!U14*Routekaart!F14</f>
        <v>0</v>
      </c>
      <c r="N5" s="4">
        <f>Routekaart!V14*Routekaart!F14</f>
        <v>0</v>
      </c>
      <c r="O5" s="4">
        <f>Routekaart!W14*Routekaart!F14</f>
        <v>0</v>
      </c>
      <c r="P5" s="4">
        <f>Routekaart!X14*Routekaart!F14</f>
        <v>0</v>
      </c>
      <c r="Q5" s="4">
        <f>Routekaart!Y14*Routekaart!F14</f>
        <v>0</v>
      </c>
      <c r="R5" s="4">
        <f>Routekaart!Z14*Routekaart!F14</f>
        <v>0</v>
      </c>
      <c r="S5" s="4">
        <f>Routekaart!AA14*Routekaart!F14</f>
        <v>0</v>
      </c>
      <c r="T5" s="4">
        <f>Routekaart!AB14*Routekaart!F14</f>
        <v>0</v>
      </c>
    </row>
    <row r="6" spans="3:20">
      <c r="C6" s="4">
        <f>Routekaart!K15*Routekaart!F15</f>
        <v>0</v>
      </c>
      <c r="D6" s="4">
        <f>Routekaart!L15*Routekaart!F15</f>
        <v>0</v>
      </c>
      <c r="E6" s="4">
        <f>Routekaart!M15*Routekaart!F15</f>
        <v>0</v>
      </c>
      <c r="F6" s="4">
        <f>Routekaart!N15*Routekaart!F15</f>
        <v>0</v>
      </c>
      <c r="G6" s="4">
        <f>Routekaart!O15*Routekaart!F15</f>
        <v>0</v>
      </c>
      <c r="H6" s="4">
        <f>Routekaart!P15*Routekaart!F15</f>
        <v>0</v>
      </c>
      <c r="I6" s="4">
        <f>Routekaart!Q15*Routekaart!F15</f>
        <v>0</v>
      </c>
      <c r="J6" s="4">
        <f>Routekaart!R15*Routekaart!F15</f>
        <v>0</v>
      </c>
      <c r="K6" s="4">
        <f>Routekaart!S15*Routekaart!F15</f>
        <v>0</v>
      </c>
      <c r="L6" s="4">
        <f>Routekaart!T15*Routekaart!F15</f>
        <v>0</v>
      </c>
      <c r="M6" s="4">
        <f>Routekaart!U15*Routekaart!F15</f>
        <v>0</v>
      </c>
      <c r="N6" s="4">
        <f>Routekaart!V15*Routekaart!F15</f>
        <v>0</v>
      </c>
      <c r="O6" s="4">
        <f>Routekaart!W15*Routekaart!F15</f>
        <v>0</v>
      </c>
      <c r="P6" s="4">
        <f>Routekaart!X15*Routekaart!F15</f>
        <v>0</v>
      </c>
      <c r="Q6" s="4">
        <f>Routekaart!Y15*Routekaart!F15</f>
        <v>0</v>
      </c>
      <c r="R6" s="4">
        <f>Routekaart!Z15*Routekaart!F15</f>
        <v>0</v>
      </c>
      <c r="S6" s="4">
        <f>Routekaart!AA15*Routekaart!F15</f>
        <v>0</v>
      </c>
      <c r="T6" s="4">
        <f>Routekaart!AB15*Routekaart!F15</f>
        <v>0</v>
      </c>
    </row>
    <row r="7" spans="3:20">
      <c r="C7" s="4">
        <f>Routekaart!K16*Routekaart!F16</f>
        <v>0</v>
      </c>
      <c r="D7" s="4">
        <f>Routekaart!L16*Routekaart!F16</f>
        <v>0</v>
      </c>
      <c r="E7" s="4">
        <f>Routekaart!M16*Routekaart!F16</f>
        <v>0</v>
      </c>
      <c r="F7" s="4">
        <f>Routekaart!N16*Routekaart!F16</f>
        <v>0</v>
      </c>
      <c r="G7" s="4">
        <f>Routekaart!O16*Routekaart!F16</f>
        <v>0</v>
      </c>
      <c r="H7" s="4">
        <f>Routekaart!P16*Routekaart!F16</f>
        <v>0</v>
      </c>
      <c r="I7" s="4">
        <f>Routekaart!Q16*Routekaart!F16</f>
        <v>0</v>
      </c>
      <c r="J7" s="4">
        <f>Routekaart!R16*Routekaart!F16</f>
        <v>0</v>
      </c>
      <c r="K7" s="4">
        <f>Routekaart!S16*Routekaart!F16</f>
        <v>0</v>
      </c>
      <c r="L7" s="4">
        <f>Routekaart!T16*Routekaart!F16</f>
        <v>0</v>
      </c>
      <c r="M7" s="4">
        <f>Routekaart!U16*Routekaart!F16</f>
        <v>0</v>
      </c>
      <c r="N7" s="4">
        <f>Routekaart!V16*Routekaart!F16</f>
        <v>0</v>
      </c>
      <c r="O7" s="4">
        <f>Routekaart!W16*Routekaart!F16</f>
        <v>0</v>
      </c>
      <c r="P7" s="4">
        <f>Routekaart!X16*Routekaart!F16</f>
        <v>0</v>
      </c>
      <c r="Q7" s="4">
        <f>Routekaart!Y16*Routekaart!F16</f>
        <v>0</v>
      </c>
      <c r="R7" s="4">
        <f>Routekaart!Z16*Routekaart!F16</f>
        <v>0</v>
      </c>
      <c r="S7" s="4">
        <f>Routekaart!AA16*Routekaart!F16</f>
        <v>0</v>
      </c>
      <c r="T7" s="4">
        <f>Routekaart!AB16*Routekaart!F16</f>
        <v>0</v>
      </c>
    </row>
    <row r="8" spans="3:20">
      <c r="C8" s="4">
        <f>Routekaart!K17*Routekaart!F17</f>
        <v>0</v>
      </c>
      <c r="D8" s="4">
        <f>Routekaart!L17*Routekaart!F17</f>
        <v>0</v>
      </c>
      <c r="E8" s="4">
        <f>Routekaart!M17*Routekaart!F17</f>
        <v>0</v>
      </c>
      <c r="F8" s="4">
        <f>Routekaart!N17*Routekaart!F17</f>
        <v>0</v>
      </c>
      <c r="G8" s="4">
        <f>Routekaart!O17*Routekaart!F17</f>
        <v>0</v>
      </c>
      <c r="H8" s="4">
        <f>Routekaart!P17*Routekaart!F17</f>
        <v>0</v>
      </c>
      <c r="I8" s="4">
        <f>Routekaart!Q17*Routekaart!F17</f>
        <v>0</v>
      </c>
      <c r="J8" s="4">
        <f>Routekaart!R17*Routekaart!F17</f>
        <v>0</v>
      </c>
      <c r="K8" s="4">
        <f>Routekaart!S17*Routekaart!F17</f>
        <v>0</v>
      </c>
      <c r="L8" s="4">
        <f>Routekaart!T17*Routekaart!F17</f>
        <v>0</v>
      </c>
      <c r="M8" s="4">
        <f>Routekaart!U17*Routekaart!F17</f>
        <v>0</v>
      </c>
      <c r="N8" s="4">
        <f>Routekaart!V17*Routekaart!F17</f>
        <v>0</v>
      </c>
      <c r="O8" s="4">
        <f>Routekaart!W17*Routekaart!F17</f>
        <v>0</v>
      </c>
      <c r="P8" s="4">
        <f>Routekaart!X17*Routekaart!F17</f>
        <v>0</v>
      </c>
      <c r="Q8" s="4">
        <f>Routekaart!Y17*Routekaart!F17</f>
        <v>0</v>
      </c>
      <c r="R8" s="4">
        <f>Routekaart!Z17*Routekaart!F17</f>
        <v>0</v>
      </c>
      <c r="S8" s="4">
        <f>Routekaart!AA17*Routekaart!F17</f>
        <v>0</v>
      </c>
      <c r="T8" s="4">
        <f>Routekaart!AB17*Routekaart!F17</f>
        <v>0</v>
      </c>
    </row>
    <row r="9" spans="3:20">
      <c r="C9" s="4">
        <f>Routekaart!K18*Routekaart!F18</f>
        <v>0</v>
      </c>
      <c r="D9" s="4">
        <f>Routekaart!L18*Routekaart!F18</f>
        <v>0</v>
      </c>
      <c r="E9" s="4">
        <f>Routekaart!M18*Routekaart!F18</f>
        <v>0</v>
      </c>
      <c r="F9" s="4">
        <f>Routekaart!N18*Routekaart!F18</f>
        <v>0</v>
      </c>
      <c r="G9" s="4">
        <f>Routekaart!O18*Routekaart!F18</f>
        <v>0</v>
      </c>
      <c r="H9" s="4">
        <f>Routekaart!P18*Routekaart!F18</f>
        <v>0</v>
      </c>
      <c r="I9" s="4">
        <f>Routekaart!Q18*Routekaart!F18</f>
        <v>0</v>
      </c>
      <c r="J9" s="4">
        <f>Routekaart!R18*Routekaart!F18</f>
        <v>0</v>
      </c>
      <c r="K9" s="4">
        <f>Routekaart!S18*Routekaart!F18</f>
        <v>0</v>
      </c>
      <c r="L9" s="4">
        <f>Routekaart!T18*Routekaart!F18</f>
        <v>0</v>
      </c>
      <c r="M9" s="4">
        <f>Routekaart!U18*Routekaart!F18</f>
        <v>0</v>
      </c>
      <c r="N9" s="4">
        <f>Routekaart!V18*Routekaart!F18</f>
        <v>0</v>
      </c>
      <c r="O9" s="4">
        <f>Routekaart!W18*Routekaart!F18</f>
        <v>0</v>
      </c>
      <c r="P9" s="4">
        <f>Routekaart!X18*Routekaart!F18</f>
        <v>0</v>
      </c>
      <c r="Q9" s="4">
        <f>Routekaart!Y18*Routekaart!F18</f>
        <v>0</v>
      </c>
      <c r="R9" s="4">
        <f>Routekaart!Z18*Routekaart!F18</f>
        <v>0</v>
      </c>
      <c r="S9" s="4">
        <f>Routekaart!AA18*Routekaart!F18</f>
        <v>0</v>
      </c>
      <c r="T9" s="4">
        <f>Routekaart!AB18*Routekaart!F18</f>
        <v>0</v>
      </c>
    </row>
    <row r="10" spans="3:20">
      <c r="C10" s="4">
        <f>Routekaart!K19*Routekaart!F19</f>
        <v>0</v>
      </c>
      <c r="D10" s="4">
        <f>Routekaart!L19*Routekaart!F19</f>
        <v>0</v>
      </c>
      <c r="E10" s="4">
        <f>Routekaart!M19*Routekaart!F19</f>
        <v>0</v>
      </c>
      <c r="F10" s="4">
        <f>Routekaart!N19*Routekaart!F19</f>
        <v>0</v>
      </c>
      <c r="G10" s="4">
        <f>Routekaart!O19*Routekaart!F19</f>
        <v>0</v>
      </c>
      <c r="H10" s="4">
        <f>Routekaart!P19*Routekaart!F19</f>
        <v>0</v>
      </c>
      <c r="I10" s="4">
        <f>Routekaart!Q19*Routekaart!F19</f>
        <v>0</v>
      </c>
      <c r="J10" s="4">
        <f>Routekaart!R19*Routekaart!F19</f>
        <v>0</v>
      </c>
      <c r="K10" s="4">
        <f>Routekaart!S19*Routekaart!F19</f>
        <v>0</v>
      </c>
      <c r="L10" s="4">
        <f>Routekaart!T19*Routekaart!F19</f>
        <v>0</v>
      </c>
      <c r="M10" s="4">
        <f>Routekaart!U19*Routekaart!F19</f>
        <v>0</v>
      </c>
      <c r="N10" s="4">
        <f>Routekaart!V19*Routekaart!F19</f>
        <v>0</v>
      </c>
      <c r="O10" s="4">
        <f>Routekaart!W19*Routekaart!F19</f>
        <v>0</v>
      </c>
      <c r="P10" s="4">
        <f>Routekaart!X19*Routekaart!F19</f>
        <v>0</v>
      </c>
      <c r="Q10" s="4">
        <f>Routekaart!Y19*Routekaart!F19</f>
        <v>0</v>
      </c>
      <c r="R10" s="4">
        <f>Routekaart!Z19*Routekaart!F19</f>
        <v>0</v>
      </c>
      <c r="S10" s="4">
        <f>Routekaart!AA19*Routekaart!F19</f>
        <v>0</v>
      </c>
      <c r="T10" s="4">
        <f>Routekaart!AB19*Routekaart!F19</f>
        <v>0</v>
      </c>
    </row>
    <row r="11" spans="3:20">
      <c r="C11" s="4">
        <f>Routekaart!K20*Routekaart!F20</f>
        <v>0</v>
      </c>
      <c r="D11" s="4">
        <f>Routekaart!L20*Routekaart!F20</f>
        <v>0</v>
      </c>
      <c r="E11" s="4">
        <f>Routekaart!M20*Routekaart!F20</f>
        <v>0</v>
      </c>
      <c r="F11" s="4">
        <f>Routekaart!N20*Routekaart!F20</f>
        <v>0</v>
      </c>
      <c r="G11" s="4">
        <f>Routekaart!O20*Routekaart!F20</f>
        <v>0</v>
      </c>
      <c r="H11" s="4">
        <f>Routekaart!P20*Routekaart!F20</f>
        <v>0</v>
      </c>
      <c r="I11" s="4">
        <f>Routekaart!Q20*Routekaart!F20</f>
        <v>0</v>
      </c>
      <c r="J11" s="4">
        <f>Routekaart!R20*Routekaart!F20</f>
        <v>0</v>
      </c>
      <c r="K11" s="4">
        <f>Routekaart!S20*Routekaart!F20</f>
        <v>0</v>
      </c>
      <c r="L11" s="4">
        <f>Routekaart!T20*Routekaart!F20</f>
        <v>0</v>
      </c>
      <c r="M11" s="4">
        <f>Routekaart!U20*Routekaart!F20</f>
        <v>0</v>
      </c>
      <c r="N11" s="4">
        <f>Routekaart!V20*Routekaart!F20</f>
        <v>0</v>
      </c>
      <c r="O11" s="4">
        <f>Routekaart!W20*Routekaart!F20</f>
        <v>0</v>
      </c>
      <c r="P11" s="4">
        <f>Routekaart!X20*Routekaart!F20</f>
        <v>0</v>
      </c>
      <c r="Q11" s="4">
        <f>Routekaart!Y20*Routekaart!F20</f>
        <v>0</v>
      </c>
      <c r="R11" s="4">
        <f>Routekaart!Z20*Routekaart!F20</f>
        <v>0</v>
      </c>
      <c r="S11" s="4">
        <f>Routekaart!AA20*Routekaart!F20</f>
        <v>0</v>
      </c>
      <c r="T11" s="4">
        <f>Routekaart!AB20*Routekaart!F20</f>
        <v>0</v>
      </c>
    </row>
    <row r="12" spans="3:20">
      <c r="C12" s="4">
        <f>Routekaart!K21*Routekaart!F21</f>
        <v>0</v>
      </c>
      <c r="D12" s="4">
        <f>Routekaart!L21*Routekaart!F21</f>
        <v>0</v>
      </c>
      <c r="E12" s="4">
        <f>Routekaart!M21*Routekaart!F21</f>
        <v>0</v>
      </c>
      <c r="F12" s="4">
        <f>Routekaart!N21*Routekaart!F21</f>
        <v>0</v>
      </c>
      <c r="G12" s="4">
        <f>Routekaart!O21*Routekaart!F21</f>
        <v>0</v>
      </c>
      <c r="H12" s="4">
        <f>Routekaart!P21*Routekaart!F21</f>
        <v>0</v>
      </c>
      <c r="I12" s="4">
        <f>Routekaart!Q21*Routekaart!F21</f>
        <v>0</v>
      </c>
      <c r="J12" s="4">
        <f>Routekaart!R21*Routekaart!F21</f>
        <v>0</v>
      </c>
      <c r="K12" s="4">
        <f>Routekaart!S21*Routekaart!F21</f>
        <v>0</v>
      </c>
      <c r="L12" s="4">
        <f>Routekaart!T21*Routekaart!F21</f>
        <v>0</v>
      </c>
      <c r="M12" s="4">
        <f>Routekaart!U21*Routekaart!F21</f>
        <v>0</v>
      </c>
      <c r="N12" s="4">
        <f>Routekaart!V21*Routekaart!F21</f>
        <v>0</v>
      </c>
      <c r="O12" s="4">
        <f>Routekaart!W21*Routekaart!F21</f>
        <v>0</v>
      </c>
      <c r="P12" s="4">
        <f>Routekaart!X21*Routekaart!F21</f>
        <v>0</v>
      </c>
      <c r="Q12" s="4">
        <f>Routekaart!Y21*Routekaart!F21</f>
        <v>0</v>
      </c>
      <c r="R12" s="4">
        <f>Routekaart!Z21*Routekaart!F21</f>
        <v>0</v>
      </c>
      <c r="S12" s="4">
        <f>Routekaart!AA21*Routekaart!F21</f>
        <v>0</v>
      </c>
      <c r="T12" s="4">
        <f>Routekaart!AB21*Routekaart!F21</f>
        <v>0</v>
      </c>
    </row>
    <row r="13" spans="3:20">
      <c r="C13" s="4">
        <f>Routekaart!K22*Routekaart!F22</f>
        <v>0</v>
      </c>
      <c r="D13" s="4">
        <f>Routekaart!L22*Routekaart!F22</f>
        <v>0</v>
      </c>
      <c r="E13" s="4">
        <f>Routekaart!M22*Routekaart!F22</f>
        <v>0</v>
      </c>
      <c r="F13" s="4">
        <f>Routekaart!N22*Routekaart!F22</f>
        <v>0</v>
      </c>
      <c r="G13" s="4">
        <f>Routekaart!O22*Routekaart!F22</f>
        <v>0</v>
      </c>
      <c r="H13" s="4">
        <f>Routekaart!P22*Routekaart!F22</f>
        <v>0</v>
      </c>
      <c r="I13" s="4">
        <f>Routekaart!Q22*Routekaart!F22</f>
        <v>0</v>
      </c>
      <c r="J13" s="4">
        <f>Routekaart!R22*Routekaart!F22</f>
        <v>0</v>
      </c>
      <c r="K13" s="4">
        <f>Routekaart!S22*Routekaart!F22</f>
        <v>0</v>
      </c>
      <c r="L13" s="4">
        <f>Routekaart!T22*Routekaart!F22</f>
        <v>0</v>
      </c>
      <c r="M13" s="4">
        <f>Routekaart!U22*Routekaart!F22</f>
        <v>0</v>
      </c>
      <c r="N13" s="4">
        <f>Routekaart!V22*Routekaart!F22</f>
        <v>0</v>
      </c>
      <c r="O13" s="4">
        <f>Routekaart!W22*Routekaart!F22</f>
        <v>0</v>
      </c>
      <c r="P13" s="4">
        <f>Routekaart!X22*Routekaart!F22</f>
        <v>0</v>
      </c>
      <c r="Q13" s="4">
        <f>Routekaart!Y22*Routekaart!F22</f>
        <v>0</v>
      </c>
      <c r="R13" s="4">
        <f>Routekaart!Z22*Routekaart!F22</f>
        <v>0</v>
      </c>
      <c r="S13" s="4">
        <f>Routekaart!AA22*Routekaart!F22</f>
        <v>0</v>
      </c>
      <c r="T13" s="4">
        <f>Routekaart!AB22*Routekaart!F22</f>
        <v>0</v>
      </c>
    </row>
    <row r="14" spans="3:20">
      <c r="C14" s="4">
        <f>Routekaart!K24*Routekaart!F24</f>
        <v>0</v>
      </c>
      <c r="D14" s="4">
        <f>Routekaart!L24*Routekaart!F24</f>
        <v>0</v>
      </c>
      <c r="E14" s="4">
        <f>Routekaart!M24*Routekaart!F24</f>
        <v>0</v>
      </c>
      <c r="F14" s="4">
        <f>Routekaart!N24*Routekaart!F24</f>
        <v>0</v>
      </c>
      <c r="G14" s="4">
        <f>Routekaart!O24*Routekaart!F24</f>
        <v>0</v>
      </c>
      <c r="H14" s="4">
        <f>Routekaart!P24*Routekaart!F24</f>
        <v>0</v>
      </c>
      <c r="I14" s="4">
        <f>Routekaart!Q24*Routekaart!F24</f>
        <v>0</v>
      </c>
      <c r="J14" s="4">
        <f>Routekaart!R24*Routekaart!F24</f>
        <v>0</v>
      </c>
      <c r="K14" s="4">
        <f>Routekaart!S24*Routekaart!F24</f>
        <v>0</v>
      </c>
      <c r="L14" s="4">
        <f>Routekaart!T24*Routekaart!F24</f>
        <v>0</v>
      </c>
      <c r="M14" s="4">
        <f>Routekaart!U24*Routekaart!F24</f>
        <v>0</v>
      </c>
      <c r="N14" s="4">
        <f>Routekaart!V24*Routekaart!F24</f>
        <v>0</v>
      </c>
      <c r="O14" s="4">
        <f>Routekaart!W24*Routekaart!F24</f>
        <v>0</v>
      </c>
      <c r="P14" s="4">
        <f>Routekaart!X24*Routekaart!F24</f>
        <v>0</v>
      </c>
      <c r="Q14" s="4">
        <f>Routekaart!Y24*Routekaart!F24</f>
        <v>0</v>
      </c>
      <c r="R14" s="4">
        <f>Routekaart!Z24*Routekaart!F24</f>
        <v>0</v>
      </c>
      <c r="S14" s="4">
        <f>Routekaart!AA24*Routekaart!F24</f>
        <v>0</v>
      </c>
      <c r="T14" s="4">
        <f>Routekaart!AB24*Routekaart!F24</f>
        <v>0</v>
      </c>
    </row>
    <row r="15" spans="3:20">
      <c r="C15" s="4">
        <f>Routekaart!K26*Routekaart!F26</f>
        <v>0</v>
      </c>
      <c r="D15" s="4">
        <f>Routekaart!L26*Routekaart!F26</f>
        <v>0</v>
      </c>
      <c r="E15" s="4">
        <f>Routekaart!M26*Routekaart!F26</f>
        <v>0</v>
      </c>
      <c r="F15" s="4">
        <f>Routekaart!N26*Routekaart!F26</f>
        <v>0</v>
      </c>
      <c r="G15" s="4">
        <f>Routekaart!O26*Routekaart!F26</f>
        <v>0</v>
      </c>
      <c r="H15" s="4">
        <f>Routekaart!P26*Routekaart!F26</f>
        <v>0</v>
      </c>
      <c r="I15" s="4">
        <f>Routekaart!Q26*Routekaart!F26</f>
        <v>0</v>
      </c>
      <c r="J15" s="4">
        <f>Routekaart!R26*Routekaart!F26</f>
        <v>0</v>
      </c>
      <c r="K15" s="4">
        <f>Routekaart!S26*Routekaart!F26</f>
        <v>0</v>
      </c>
      <c r="L15" s="4">
        <f>Routekaart!T26*Routekaart!F26</f>
        <v>0</v>
      </c>
      <c r="M15" s="4">
        <f>Routekaart!U26*Routekaart!F26</f>
        <v>0</v>
      </c>
      <c r="N15" s="4">
        <f>Routekaart!V26*Routekaart!F26</f>
        <v>0</v>
      </c>
      <c r="O15" s="4">
        <f>Routekaart!W26*Routekaart!F26</f>
        <v>0</v>
      </c>
      <c r="P15" s="4">
        <f>Routekaart!X26*Routekaart!F26</f>
        <v>0</v>
      </c>
      <c r="Q15" s="4">
        <f>Routekaart!Y26*Routekaart!F26</f>
        <v>0</v>
      </c>
      <c r="R15" s="4">
        <f>Routekaart!Z26*Routekaart!F26</f>
        <v>0</v>
      </c>
      <c r="S15" s="4">
        <f>Routekaart!AA26*Routekaart!F26</f>
        <v>0</v>
      </c>
      <c r="T15" s="4">
        <f>Routekaart!AB26*Routekaart!F26</f>
        <v>0</v>
      </c>
    </row>
    <row r="16" spans="3:20">
      <c r="C16" s="4">
        <f>Routekaart!K28*Routekaart!F28</f>
        <v>0</v>
      </c>
      <c r="D16" s="4">
        <f>Routekaart!L28*Routekaart!F28</f>
        <v>0</v>
      </c>
      <c r="E16" s="4">
        <f>Routekaart!M28*Routekaart!F28</f>
        <v>0</v>
      </c>
      <c r="F16" s="4">
        <f>Routekaart!N28*Routekaart!F28</f>
        <v>0</v>
      </c>
      <c r="G16" s="4">
        <f>Routekaart!O28*Routekaart!F28</f>
        <v>0</v>
      </c>
      <c r="H16" s="4">
        <f>Routekaart!P28*Routekaart!F28</f>
        <v>0</v>
      </c>
      <c r="I16" s="4">
        <f>Routekaart!Q28*Routekaart!F28</f>
        <v>0</v>
      </c>
      <c r="J16" s="4">
        <f>Routekaart!R28*Routekaart!F28</f>
        <v>0</v>
      </c>
      <c r="K16" s="4">
        <f>Routekaart!S28*Routekaart!F28</f>
        <v>0</v>
      </c>
      <c r="L16" s="4">
        <f>Routekaart!T28*Routekaart!F28</f>
        <v>0</v>
      </c>
      <c r="M16" s="4">
        <f>Routekaart!U28*Routekaart!F28</f>
        <v>0</v>
      </c>
      <c r="N16" s="4">
        <f>Routekaart!V28*Routekaart!F28</f>
        <v>0</v>
      </c>
      <c r="O16" s="4">
        <f>Routekaart!W28*Routekaart!F28</f>
        <v>0</v>
      </c>
      <c r="P16" s="4">
        <f>Routekaart!X28*Routekaart!F28</f>
        <v>0</v>
      </c>
      <c r="Q16" s="4">
        <f>Routekaart!Y28*Routekaart!F28</f>
        <v>0</v>
      </c>
      <c r="R16" s="4">
        <f>Routekaart!Z28*Routekaart!F28</f>
        <v>0</v>
      </c>
      <c r="S16" s="4">
        <f>Routekaart!AA28*Routekaart!F28</f>
        <v>0</v>
      </c>
      <c r="T16" s="4">
        <f>Routekaart!AB28*Routekaart!F28</f>
        <v>0</v>
      </c>
    </row>
    <row r="17" spans="3:20">
      <c r="C17" s="4">
        <f>Routekaart!K30*Routekaart!F30</f>
        <v>0</v>
      </c>
      <c r="D17" s="4">
        <f>Routekaart!L30*Routekaart!F30</f>
        <v>0</v>
      </c>
      <c r="E17" s="4">
        <f>Routekaart!M30*Routekaart!F30</f>
        <v>0</v>
      </c>
      <c r="F17" s="4">
        <f>Routekaart!N30*Routekaart!F30</f>
        <v>0</v>
      </c>
      <c r="G17" s="4">
        <f>Routekaart!O30*Routekaart!F30</f>
        <v>0</v>
      </c>
      <c r="H17" s="4">
        <f>Routekaart!P30*Routekaart!F30</f>
        <v>0</v>
      </c>
      <c r="I17" s="4">
        <f>Routekaart!Q30*Routekaart!F30</f>
        <v>0</v>
      </c>
      <c r="J17" s="4">
        <f>Routekaart!R30*Routekaart!F30</f>
        <v>0</v>
      </c>
      <c r="K17" s="4">
        <f>Routekaart!S30*Routekaart!F30</f>
        <v>0</v>
      </c>
      <c r="L17" s="4">
        <f>Routekaart!T30*Routekaart!F30</f>
        <v>0</v>
      </c>
      <c r="M17" s="4">
        <f>Routekaart!U30*Routekaart!F30</f>
        <v>0</v>
      </c>
      <c r="N17" s="4">
        <f>Routekaart!V30*Routekaart!F30</f>
        <v>0</v>
      </c>
      <c r="O17" s="4">
        <f>Routekaart!W30*Routekaart!F30</f>
        <v>0</v>
      </c>
      <c r="P17" s="4">
        <f>Routekaart!X30*Routekaart!F30</f>
        <v>0</v>
      </c>
      <c r="Q17" s="4">
        <f>Routekaart!Y30*Routekaart!F30</f>
        <v>0</v>
      </c>
      <c r="R17" s="4">
        <f>Routekaart!Z30*Routekaart!F30</f>
        <v>0</v>
      </c>
      <c r="S17" s="4">
        <f>Routekaart!AA30*Routekaart!F30</f>
        <v>0</v>
      </c>
      <c r="T17" s="4">
        <f>Routekaart!AB30*Routekaart!F30</f>
        <v>0</v>
      </c>
    </row>
    <row r="18" spans="3:20">
      <c r="C18" s="4">
        <f>Routekaart!K31*Routekaart!F31</f>
        <v>0</v>
      </c>
      <c r="D18" s="4">
        <f>Routekaart!L31*Routekaart!F31</f>
        <v>0</v>
      </c>
      <c r="E18" s="4">
        <f>Routekaart!M31*Routekaart!F31</f>
        <v>0</v>
      </c>
      <c r="F18" s="4">
        <f>Routekaart!N31*Routekaart!F31</f>
        <v>0</v>
      </c>
      <c r="G18" s="4">
        <f>Routekaart!O31*Routekaart!F31</f>
        <v>0</v>
      </c>
      <c r="H18" s="4">
        <f>Routekaart!P31*Routekaart!F31</f>
        <v>0</v>
      </c>
      <c r="I18" s="4">
        <f>Routekaart!Q31*Routekaart!F31</f>
        <v>0</v>
      </c>
      <c r="J18" s="4">
        <f>Routekaart!R31*Routekaart!F31</f>
        <v>0</v>
      </c>
      <c r="K18" s="4">
        <f>Routekaart!S31*Routekaart!F31</f>
        <v>0</v>
      </c>
      <c r="L18" s="4">
        <f>Routekaart!T31*Routekaart!F31</f>
        <v>0</v>
      </c>
      <c r="M18" s="4">
        <f>Routekaart!U31*Routekaart!F31</f>
        <v>0</v>
      </c>
      <c r="N18" s="4">
        <f>Routekaart!V31*Routekaart!F31</f>
        <v>0</v>
      </c>
      <c r="O18" s="4">
        <f>Routekaart!W31*Routekaart!F31</f>
        <v>0</v>
      </c>
      <c r="P18" s="4">
        <f>Routekaart!X31*Routekaart!F31</f>
        <v>0</v>
      </c>
      <c r="Q18" s="4">
        <f>Routekaart!Y31*Routekaart!F31</f>
        <v>0</v>
      </c>
      <c r="R18" s="4">
        <f>Routekaart!Z31*Routekaart!F31</f>
        <v>0</v>
      </c>
      <c r="S18" s="4">
        <f>Routekaart!AA31*Routekaart!F31</f>
        <v>0</v>
      </c>
      <c r="T18" s="4">
        <f>Routekaart!AB31*Routekaart!F31</f>
        <v>0</v>
      </c>
    </row>
    <row r="19" spans="3:20">
      <c r="C19" s="4">
        <f>Routekaart!K32*Routekaart!F32</f>
        <v>0</v>
      </c>
      <c r="D19" s="4">
        <f>Routekaart!L32*Routekaart!F32</f>
        <v>0</v>
      </c>
      <c r="E19" s="4">
        <f>Routekaart!M32*Routekaart!F32</f>
        <v>0</v>
      </c>
      <c r="F19" s="4">
        <f>Routekaart!N32*Routekaart!F32</f>
        <v>0</v>
      </c>
      <c r="G19" s="4">
        <f>Routekaart!O32*Routekaart!F32</f>
        <v>0</v>
      </c>
      <c r="H19" s="4">
        <f>Routekaart!P32*Routekaart!F32</f>
        <v>0</v>
      </c>
      <c r="I19" s="4">
        <f>Routekaart!Q32*Routekaart!F32</f>
        <v>0</v>
      </c>
      <c r="J19" s="4">
        <f>Routekaart!R32*Routekaart!F32</f>
        <v>0</v>
      </c>
      <c r="K19" s="4">
        <f>Routekaart!S32*Routekaart!F32</f>
        <v>0</v>
      </c>
      <c r="L19" s="4">
        <f>Routekaart!T32*Routekaart!F32</f>
        <v>0</v>
      </c>
      <c r="M19" s="4">
        <f>Routekaart!U32*Routekaart!F32</f>
        <v>0</v>
      </c>
      <c r="N19" s="4">
        <f>Routekaart!V32*Routekaart!F32</f>
        <v>0</v>
      </c>
      <c r="O19" s="4">
        <f>Routekaart!W32*Routekaart!F32</f>
        <v>0</v>
      </c>
      <c r="P19" s="4">
        <f>Routekaart!X32*Routekaart!F32</f>
        <v>0</v>
      </c>
      <c r="Q19" s="4">
        <f>Routekaart!Y32*Routekaart!F32</f>
        <v>0</v>
      </c>
      <c r="R19" s="4">
        <f>Routekaart!Z32*Routekaart!F32</f>
        <v>0</v>
      </c>
      <c r="S19" s="4">
        <f>Routekaart!AA32*Routekaart!F32</f>
        <v>0</v>
      </c>
      <c r="T19" s="4">
        <f>Routekaart!AB32*Routekaart!F32</f>
        <v>0</v>
      </c>
    </row>
    <row r="20" spans="3:20">
      <c r="C20" s="4">
        <f>Routekaart!K33*Routekaart!F33</f>
        <v>0</v>
      </c>
      <c r="D20" s="4">
        <f>Routekaart!L33*Routekaart!F33</f>
        <v>0</v>
      </c>
      <c r="E20" s="4">
        <f>Routekaart!M33*Routekaart!F33</f>
        <v>0</v>
      </c>
      <c r="F20" s="4">
        <f>Routekaart!N33*Routekaart!F33</f>
        <v>0</v>
      </c>
      <c r="G20" s="4">
        <f>Routekaart!O33*Routekaart!F33</f>
        <v>0</v>
      </c>
      <c r="H20" s="4">
        <f>Routekaart!P33*Routekaart!F33</f>
        <v>0</v>
      </c>
      <c r="I20" s="4">
        <f>Routekaart!Q33*Routekaart!F33</f>
        <v>0</v>
      </c>
      <c r="J20" s="4">
        <f>Routekaart!R33*Routekaart!F33</f>
        <v>0</v>
      </c>
      <c r="K20" s="4">
        <f>Routekaart!S33*Routekaart!F33</f>
        <v>0</v>
      </c>
      <c r="L20" s="4">
        <f>Routekaart!T33*Routekaart!F33</f>
        <v>0</v>
      </c>
      <c r="M20" s="4">
        <f>Routekaart!U33*Routekaart!F33</f>
        <v>0</v>
      </c>
      <c r="N20" s="4">
        <f>Routekaart!V33*Routekaart!F33</f>
        <v>0</v>
      </c>
      <c r="O20" s="4">
        <f>Routekaart!W33*Routekaart!F33</f>
        <v>0</v>
      </c>
      <c r="P20" s="4">
        <f>Routekaart!X33*Routekaart!F33</f>
        <v>0</v>
      </c>
      <c r="Q20" s="4">
        <f>Routekaart!Y33*Routekaart!F33</f>
        <v>0</v>
      </c>
      <c r="R20" s="4">
        <f>Routekaart!Z33*Routekaart!F33</f>
        <v>0</v>
      </c>
      <c r="S20" s="4">
        <f>Routekaart!AA33*Routekaart!F33</f>
        <v>0</v>
      </c>
      <c r="T20" s="4">
        <f>Routekaart!AB33*Routekaart!F33</f>
        <v>0</v>
      </c>
    </row>
    <row r="21" spans="3:20">
      <c r="C21" s="4">
        <f>Routekaart!K34*Routekaart!F34</f>
        <v>0</v>
      </c>
      <c r="D21" s="4">
        <f>Routekaart!L34*Routekaart!F34</f>
        <v>0</v>
      </c>
      <c r="E21" s="4">
        <f>Routekaart!M34*Routekaart!F34</f>
        <v>0</v>
      </c>
      <c r="F21" s="4">
        <f>Routekaart!N34*Routekaart!F34</f>
        <v>0</v>
      </c>
      <c r="G21" s="4">
        <f>Routekaart!O34*Routekaart!F34</f>
        <v>0</v>
      </c>
      <c r="H21" s="4">
        <f>Routekaart!P34*Routekaart!F34</f>
        <v>0</v>
      </c>
      <c r="I21" s="4">
        <f>Routekaart!Q34*Routekaart!F34</f>
        <v>0</v>
      </c>
      <c r="J21" s="4">
        <f>Routekaart!R34*Routekaart!F34</f>
        <v>0</v>
      </c>
      <c r="K21" s="4">
        <f>Routekaart!S34*Routekaart!F34</f>
        <v>0</v>
      </c>
      <c r="L21" s="4">
        <f>Routekaart!T34*Routekaart!F34</f>
        <v>0</v>
      </c>
      <c r="M21" s="4">
        <f>Routekaart!U34*Routekaart!F34</f>
        <v>0</v>
      </c>
      <c r="N21" s="4">
        <f>Routekaart!V34*Routekaart!F34</f>
        <v>0</v>
      </c>
      <c r="O21" s="4">
        <f>Routekaart!W34*Routekaart!F34</f>
        <v>0</v>
      </c>
      <c r="P21" s="4">
        <f>Routekaart!X34*Routekaart!F34</f>
        <v>0</v>
      </c>
      <c r="Q21" s="4">
        <f>Routekaart!Y34*Routekaart!F34</f>
        <v>0</v>
      </c>
      <c r="R21" s="4">
        <f>Routekaart!Z34*Routekaart!F34</f>
        <v>0</v>
      </c>
      <c r="S21" s="4">
        <f>Routekaart!AA34*Routekaart!F34</f>
        <v>0</v>
      </c>
      <c r="T21" s="4">
        <f>Routekaart!AB34*Routekaart!F34</f>
        <v>0</v>
      </c>
    </row>
    <row r="22" spans="3:20">
      <c r="C22" s="4">
        <f>Routekaart!K35*Routekaart!F35</f>
        <v>0</v>
      </c>
      <c r="D22" s="4">
        <f>Routekaart!L35*Routekaart!F35</f>
        <v>0</v>
      </c>
      <c r="E22" s="4">
        <f>Routekaart!M35*Routekaart!F35</f>
        <v>0</v>
      </c>
      <c r="F22" s="4">
        <f>Routekaart!N35*Routekaart!F35</f>
        <v>0</v>
      </c>
      <c r="G22" s="4">
        <f>Routekaart!O35*Routekaart!F35</f>
        <v>0</v>
      </c>
      <c r="H22" s="4">
        <f>Routekaart!P35*Routekaart!F35</f>
        <v>0</v>
      </c>
      <c r="I22" s="4">
        <f>Routekaart!Q35*Routekaart!F35</f>
        <v>0</v>
      </c>
      <c r="J22" s="4">
        <f>Routekaart!R35*Routekaart!F35</f>
        <v>0</v>
      </c>
      <c r="K22" s="4">
        <f>Routekaart!S35*Routekaart!F35</f>
        <v>0</v>
      </c>
      <c r="L22" s="4">
        <f>Routekaart!T35*Routekaart!F35</f>
        <v>0</v>
      </c>
      <c r="M22" s="4">
        <f>Routekaart!U35*Routekaart!F35</f>
        <v>0</v>
      </c>
      <c r="N22" s="4">
        <f>Routekaart!V35*Routekaart!F35</f>
        <v>0</v>
      </c>
      <c r="O22" s="4">
        <f>Routekaart!W35*Routekaart!F35</f>
        <v>0</v>
      </c>
      <c r="P22" s="4">
        <f>Routekaart!X35*Routekaart!F35</f>
        <v>0</v>
      </c>
      <c r="Q22" s="4">
        <f>Routekaart!Y35*Routekaart!F35</f>
        <v>0</v>
      </c>
      <c r="R22" s="4">
        <f>Routekaart!Z35*Routekaart!F35</f>
        <v>0</v>
      </c>
      <c r="S22" s="4">
        <f>Routekaart!AA35*Routekaart!F35</f>
        <v>0</v>
      </c>
      <c r="T22" s="4">
        <f>Routekaart!AB35*Routekaart!F35</f>
        <v>0</v>
      </c>
    </row>
    <row r="23" spans="3:20">
      <c r="C23" s="4">
        <f>Routekaart!K36*Routekaart!F36</f>
        <v>0</v>
      </c>
      <c r="D23" s="4">
        <f>Routekaart!L36*Routekaart!F36</f>
        <v>0</v>
      </c>
      <c r="E23" s="4">
        <f>Routekaart!M36*Routekaart!F36</f>
        <v>0</v>
      </c>
      <c r="F23" s="4">
        <f>Routekaart!N36*Routekaart!F36</f>
        <v>0</v>
      </c>
      <c r="G23" s="4">
        <f>Routekaart!O36*Routekaart!F36</f>
        <v>0</v>
      </c>
      <c r="H23" s="4">
        <f>Routekaart!P36*Routekaart!F36</f>
        <v>0</v>
      </c>
      <c r="I23" s="4">
        <f>Routekaart!Q36*Routekaart!F36</f>
        <v>0</v>
      </c>
      <c r="J23" s="4">
        <f>Routekaart!R36*Routekaart!F36</f>
        <v>0</v>
      </c>
      <c r="K23" s="4">
        <f>Routekaart!S36*Routekaart!F36</f>
        <v>0</v>
      </c>
      <c r="L23" s="4">
        <f>Routekaart!T36*Routekaart!F36</f>
        <v>0</v>
      </c>
      <c r="M23" s="4">
        <f>Routekaart!U36*Routekaart!F36</f>
        <v>0</v>
      </c>
      <c r="N23" s="4">
        <f>Routekaart!V36*Routekaart!F36</f>
        <v>0</v>
      </c>
      <c r="O23" s="4">
        <f>Routekaart!W36*Routekaart!F36</f>
        <v>0</v>
      </c>
      <c r="P23" s="4">
        <f>Routekaart!X36*Routekaart!F36</f>
        <v>0</v>
      </c>
      <c r="Q23" s="4">
        <f>Routekaart!Y36*Routekaart!F36</f>
        <v>0</v>
      </c>
      <c r="R23" s="4">
        <f>Routekaart!Z36*Routekaart!F36</f>
        <v>0</v>
      </c>
      <c r="S23" s="4">
        <f>Routekaart!AA36*Routekaart!F36</f>
        <v>0</v>
      </c>
      <c r="T23" s="4">
        <f>Routekaart!AB36*Routekaart!F36</f>
        <v>0</v>
      </c>
    </row>
    <row r="24" spans="3:20">
      <c r="C24" s="4">
        <f>Routekaart!K37*Routekaart!F37</f>
        <v>0</v>
      </c>
      <c r="D24" s="4">
        <f>Routekaart!L37*Routekaart!F37</f>
        <v>0</v>
      </c>
      <c r="E24" s="4">
        <f>Routekaart!M37*Routekaart!F37</f>
        <v>0</v>
      </c>
      <c r="F24" s="4">
        <f>Routekaart!N37*Routekaart!F37</f>
        <v>0</v>
      </c>
      <c r="G24" s="4">
        <f>Routekaart!O37*Routekaart!F37</f>
        <v>0</v>
      </c>
      <c r="H24" s="4">
        <f>Routekaart!P37*Routekaart!F37</f>
        <v>0</v>
      </c>
      <c r="I24" s="4">
        <f>Routekaart!Q37*Routekaart!F37</f>
        <v>0</v>
      </c>
      <c r="J24" s="4">
        <f>Routekaart!R37*Routekaart!F37</f>
        <v>0</v>
      </c>
      <c r="K24" s="4">
        <f>Routekaart!S37*Routekaart!F37</f>
        <v>0</v>
      </c>
      <c r="L24" s="4">
        <f>Routekaart!T37*Routekaart!F37</f>
        <v>0</v>
      </c>
      <c r="M24" s="4">
        <f>Routekaart!U37*Routekaart!F37</f>
        <v>0</v>
      </c>
      <c r="N24" s="4">
        <f>Routekaart!V37*Routekaart!F37</f>
        <v>0</v>
      </c>
      <c r="O24" s="4">
        <f>Routekaart!W37*Routekaart!F37</f>
        <v>0</v>
      </c>
      <c r="P24" s="4">
        <f>Routekaart!X37*Routekaart!F37</f>
        <v>0</v>
      </c>
      <c r="Q24" s="4">
        <f>Routekaart!Y37*Routekaart!F37</f>
        <v>0</v>
      </c>
      <c r="R24" s="4">
        <f>Routekaart!Z37*Routekaart!F37</f>
        <v>0</v>
      </c>
      <c r="S24" s="4">
        <f>Routekaart!AA37*Routekaart!F37</f>
        <v>0</v>
      </c>
      <c r="T24" s="4">
        <f>Routekaart!AB37*Routekaart!F37</f>
        <v>0</v>
      </c>
    </row>
    <row r="25" spans="3:20">
      <c r="C25" s="4">
        <f>Routekaart!K38*Routekaart!F38</f>
        <v>0</v>
      </c>
      <c r="D25" s="4">
        <f>Routekaart!L38*Routekaart!F38</f>
        <v>0</v>
      </c>
      <c r="E25" s="4">
        <f>Routekaart!M38*Routekaart!F38</f>
        <v>0</v>
      </c>
      <c r="F25" s="4">
        <f>Routekaart!N38*Routekaart!F38</f>
        <v>0</v>
      </c>
      <c r="G25" s="4">
        <f>Routekaart!O38*Routekaart!F38</f>
        <v>0</v>
      </c>
      <c r="H25" s="4">
        <f>Routekaart!P38*Routekaart!F38</f>
        <v>0</v>
      </c>
      <c r="I25" s="4">
        <f>Routekaart!Q38*Routekaart!F38</f>
        <v>0</v>
      </c>
      <c r="J25" s="4">
        <f>Routekaart!R38*Routekaart!F38</f>
        <v>0</v>
      </c>
      <c r="K25" s="4">
        <f>Routekaart!S38*Routekaart!F38</f>
        <v>0</v>
      </c>
      <c r="L25" s="4">
        <f>Routekaart!T38*Routekaart!F38</f>
        <v>0</v>
      </c>
      <c r="M25" s="4">
        <f>Routekaart!U38*Routekaart!F38</f>
        <v>0</v>
      </c>
      <c r="N25" s="4">
        <f>Routekaart!V38*Routekaart!F38</f>
        <v>0</v>
      </c>
      <c r="O25" s="4">
        <f>Routekaart!W38*Routekaart!F38</f>
        <v>0</v>
      </c>
      <c r="P25" s="4">
        <f>Routekaart!X38*Routekaart!F38</f>
        <v>0</v>
      </c>
      <c r="Q25" s="4">
        <f>Routekaart!Y38*Routekaart!F38</f>
        <v>0</v>
      </c>
      <c r="R25" s="4">
        <f>Routekaart!Z38*Routekaart!F38</f>
        <v>0</v>
      </c>
      <c r="S25" s="4">
        <f>Routekaart!AA38*Routekaart!F38</f>
        <v>0</v>
      </c>
      <c r="T25" s="4">
        <f>Routekaart!AB38*Routekaart!F38</f>
        <v>0</v>
      </c>
    </row>
    <row r="26" spans="3:20">
      <c r="C26" s="4">
        <f>Routekaart!K39*Routekaart!F39</f>
        <v>0</v>
      </c>
      <c r="D26" s="4">
        <f>Routekaart!L39*Routekaart!F39</f>
        <v>0</v>
      </c>
      <c r="E26" s="4">
        <f>Routekaart!M39*Routekaart!F39</f>
        <v>0</v>
      </c>
      <c r="F26" s="4">
        <f>Routekaart!N39*Routekaart!F39</f>
        <v>0</v>
      </c>
      <c r="G26" s="4">
        <f>Routekaart!O39*Routekaart!F39</f>
        <v>0</v>
      </c>
      <c r="H26" s="4">
        <f>Routekaart!P39*Routekaart!F39</f>
        <v>0</v>
      </c>
      <c r="I26" s="4">
        <f>Routekaart!Q39*Routekaart!F39</f>
        <v>0</v>
      </c>
      <c r="J26" s="4">
        <f>Routekaart!R39*Routekaart!F39</f>
        <v>0</v>
      </c>
      <c r="K26" s="4">
        <f>Routekaart!S39*Routekaart!F39</f>
        <v>0</v>
      </c>
      <c r="L26" s="4">
        <f>Routekaart!T39*Routekaart!F39</f>
        <v>0</v>
      </c>
      <c r="M26" s="4">
        <f>Routekaart!U39*Routekaart!F39</f>
        <v>0</v>
      </c>
      <c r="N26" s="4">
        <f>Routekaart!V39*Routekaart!F39</f>
        <v>0</v>
      </c>
      <c r="O26" s="4">
        <f>Routekaart!W39*Routekaart!F39</f>
        <v>0</v>
      </c>
      <c r="P26" s="4">
        <f>Routekaart!X39*Routekaart!F39</f>
        <v>0</v>
      </c>
      <c r="Q26" s="4">
        <f>Routekaart!Y39*Routekaart!F39</f>
        <v>0</v>
      </c>
      <c r="R26" s="4">
        <f>Routekaart!Z39*Routekaart!F39</f>
        <v>0</v>
      </c>
      <c r="S26" s="4">
        <f>Routekaart!AA39*Routekaart!F39</f>
        <v>0</v>
      </c>
      <c r="T26" s="4">
        <f>Routekaart!AB39*Routekaart!F39</f>
        <v>0</v>
      </c>
    </row>
    <row r="27" spans="3:20">
      <c r="C27" s="4">
        <f>Routekaart!K40*Routekaart!F40</f>
        <v>0</v>
      </c>
      <c r="D27" s="4">
        <f>Routekaart!L40*Routekaart!F40</f>
        <v>0</v>
      </c>
      <c r="E27" s="4">
        <f>Routekaart!M40*Routekaart!F40</f>
        <v>0</v>
      </c>
      <c r="F27" s="4">
        <f>Routekaart!N40*Routekaart!F40</f>
        <v>0</v>
      </c>
      <c r="G27" s="4">
        <f>Routekaart!O40*Routekaart!F40</f>
        <v>0</v>
      </c>
      <c r="H27" s="4">
        <f>Routekaart!P40*Routekaart!F40</f>
        <v>0</v>
      </c>
      <c r="I27" s="4">
        <f>Routekaart!Q40*Routekaart!F40</f>
        <v>0</v>
      </c>
      <c r="J27" s="4">
        <f>Routekaart!R40*Routekaart!F40</f>
        <v>0</v>
      </c>
      <c r="K27" s="4">
        <f>Routekaart!S40*Routekaart!F40</f>
        <v>0</v>
      </c>
      <c r="L27" s="4">
        <f>Routekaart!T40*Routekaart!F40</f>
        <v>0</v>
      </c>
      <c r="M27" s="4">
        <f>Routekaart!U40*Routekaart!F40</f>
        <v>0</v>
      </c>
      <c r="N27" s="4">
        <f>Routekaart!V40*Routekaart!F40</f>
        <v>0</v>
      </c>
      <c r="O27" s="4">
        <f>Routekaart!W40*Routekaart!F40</f>
        <v>0</v>
      </c>
      <c r="P27" s="4">
        <f>Routekaart!X40*Routekaart!F40</f>
        <v>0</v>
      </c>
      <c r="Q27" s="4">
        <f>Routekaart!Y40*Routekaart!F40</f>
        <v>0</v>
      </c>
      <c r="R27" s="4">
        <f>Routekaart!Z40*Routekaart!F40</f>
        <v>0</v>
      </c>
      <c r="S27" s="4">
        <f>Routekaart!AA40*Routekaart!F40</f>
        <v>0</v>
      </c>
      <c r="T27" s="4">
        <f>Routekaart!AB40*Routekaart!F40</f>
        <v>0</v>
      </c>
    </row>
    <row r="28" spans="3:20">
      <c r="C28" s="4">
        <f>Routekaart!K41*Routekaart!F41</f>
        <v>0</v>
      </c>
      <c r="D28" s="4">
        <f>Routekaart!L41*Routekaart!F41</f>
        <v>0</v>
      </c>
      <c r="E28" s="4">
        <f>Routekaart!M41*Routekaart!F41</f>
        <v>0</v>
      </c>
      <c r="F28" s="4">
        <f>Routekaart!N41*Routekaart!F41</f>
        <v>0</v>
      </c>
      <c r="G28" s="4">
        <f>Routekaart!O41*Routekaart!F41</f>
        <v>0</v>
      </c>
      <c r="H28" s="4">
        <f>Routekaart!P41*Routekaart!F41</f>
        <v>0</v>
      </c>
      <c r="I28" s="4">
        <f>Routekaart!Q41*Routekaart!F41</f>
        <v>0</v>
      </c>
      <c r="J28" s="4">
        <f>Routekaart!R41*Routekaart!F41</f>
        <v>0</v>
      </c>
      <c r="K28" s="4">
        <f>Routekaart!S41*Routekaart!F41</f>
        <v>0</v>
      </c>
      <c r="L28" s="4">
        <f>Routekaart!T41*Routekaart!F41</f>
        <v>0</v>
      </c>
      <c r="M28" s="4">
        <f>Routekaart!U41*Routekaart!F41</f>
        <v>0</v>
      </c>
      <c r="N28" s="4">
        <f>Routekaart!V41*Routekaart!F41</f>
        <v>0</v>
      </c>
      <c r="O28" s="4">
        <f>Routekaart!W41*Routekaart!F41</f>
        <v>0</v>
      </c>
      <c r="P28" s="4">
        <f>Routekaart!X41*Routekaart!F41</f>
        <v>0</v>
      </c>
      <c r="Q28" s="4">
        <f>Routekaart!Y41*Routekaart!F41</f>
        <v>0</v>
      </c>
      <c r="R28" s="4">
        <f>Routekaart!Z41*Routekaart!F41</f>
        <v>0</v>
      </c>
      <c r="S28" s="4">
        <f>Routekaart!AA41*Routekaart!F41</f>
        <v>0</v>
      </c>
      <c r="T28" s="4">
        <f>Routekaart!AB41*Routekaart!F41</f>
        <v>0</v>
      </c>
    </row>
    <row r="29" spans="3:20">
      <c r="C29" s="4">
        <f>Routekaart!K42*Routekaart!F42</f>
        <v>0</v>
      </c>
      <c r="D29" s="4">
        <f>Routekaart!L42*Routekaart!F42</f>
        <v>0</v>
      </c>
      <c r="E29" s="4">
        <f>Routekaart!M42*Routekaart!F42</f>
        <v>0</v>
      </c>
      <c r="F29" s="4">
        <f>Routekaart!N42*Routekaart!F42</f>
        <v>0</v>
      </c>
      <c r="G29" s="4">
        <f>Routekaart!O42*Routekaart!F42</f>
        <v>0</v>
      </c>
      <c r="H29" s="4">
        <f>Routekaart!P42*Routekaart!F42</f>
        <v>0</v>
      </c>
      <c r="I29" s="4">
        <f>Routekaart!Q42*Routekaart!F42</f>
        <v>0</v>
      </c>
      <c r="J29" s="4">
        <f>Routekaart!R42*Routekaart!F42</f>
        <v>0</v>
      </c>
      <c r="K29" s="4">
        <f>Routekaart!S42*Routekaart!F42</f>
        <v>0</v>
      </c>
      <c r="L29" s="4">
        <f>Routekaart!T42*Routekaart!F42</f>
        <v>0</v>
      </c>
      <c r="M29" s="4">
        <f>Routekaart!U42*Routekaart!F42</f>
        <v>0</v>
      </c>
      <c r="N29" s="4">
        <f>Routekaart!V42*Routekaart!F42</f>
        <v>0</v>
      </c>
      <c r="O29" s="4">
        <f>Routekaart!W42*Routekaart!F42</f>
        <v>0</v>
      </c>
      <c r="P29" s="4">
        <f>Routekaart!X42*Routekaart!F42</f>
        <v>0</v>
      </c>
      <c r="Q29" s="4">
        <f>Routekaart!Y42*Routekaart!F42</f>
        <v>0</v>
      </c>
      <c r="R29" s="4">
        <f>Routekaart!Z42*Routekaart!F42</f>
        <v>0</v>
      </c>
      <c r="S29" s="4">
        <f>Routekaart!AA42*Routekaart!F42</f>
        <v>0</v>
      </c>
      <c r="T29" s="4">
        <f>Routekaart!AB42*Routekaart!F42</f>
        <v>0</v>
      </c>
    </row>
    <row r="30" spans="3:20">
      <c r="C30" s="4">
        <f>Routekaart!K43*Routekaart!F43</f>
        <v>0</v>
      </c>
      <c r="D30" s="4">
        <f>Routekaart!L43*Routekaart!F43</f>
        <v>0</v>
      </c>
      <c r="E30" s="4">
        <f>Routekaart!M43*Routekaart!F43</f>
        <v>0</v>
      </c>
      <c r="F30" s="4">
        <f>Routekaart!N43*Routekaart!F43</f>
        <v>0</v>
      </c>
      <c r="G30" s="4">
        <f>Routekaart!O43*Routekaart!F43</f>
        <v>0</v>
      </c>
      <c r="H30" s="4">
        <f>Routekaart!P43*Routekaart!F43</f>
        <v>0</v>
      </c>
      <c r="I30" s="4">
        <f>Routekaart!Q43*Routekaart!F43</f>
        <v>0</v>
      </c>
      <c r="J30" s="4">
        <f>Routekaart!R43*Routekaart!F43</f>
        <v>0</v>
      </c>
      <c r="K30" s="4">
        <f>Routekaart!S43*Routekaart!F43</f>
        <v>0</v>
      </c>
      <c r="L30" s="4">
        <f>Routekaart!T43*Routekaart!F43</f>
        <v>0</v>
      </c>
      <c r="M30" s="4">
        <f>Routekaart!U43*Routekaart!F43</f>
        <v>0</v>
      </c>
      <c r="N30" s="4">
        <f>Routekaart!V43*Routekaart!F43</f>
        <v>0</v>
      </c>
      <c r="O30" s="4">
        <f>Routekaart!W43*Routekaart!F43</f>
        <v>0</v>
      </c>
      <c r="P30" s="4">
        <f>Routekaart!X43*Routekaart!F43</f>
        <v>0</v>
      </c>
      <c r="Q30" s="4">
        <f>Routekaart!Y43*Routekaart!F43</f>
        <v>0</v>
      </c>
      <c r="R30" s="4">
        <f>Routekaart!Z43*Routekaart!F43</f>
        <v>0</v>
      </c>
      <c r="S30" s="4">
        <f>Routekaart!AA43*Routekaart!F43</f>
        <v>0</v>
      </c>
      <c r="T30" s="4">
        <f>Routekaart!AB43*Routekaart!F43</f>
        <v>0</v>
      </c>
    </row>
    <row r="31" spans="3:20">
      <c r="C31" s="4">
        <f>Routekaart!K44*Routekaart!F44</f>
        <v>0</v>
      </c>
      <c r="D31" s="4">
        <f>Routekaart!L44*Routekaart!F44</f>
        <v>0</v>
      </c>
      <c r="E31" s="4">
        <f>Routekaart!M44*Routekaart!F44</f>
        <v>0</v>
      </c>
      <c r="F31" s="4">
        <f>Routekaart!N44*Routekaart!F44</f>
        <v>0</v>
      </c>
      <c r="G31" s="4">
        <f>Routekaart!O44*Routekaart!F44</f>
        <v>0</v>
      </c>
      <c r="H31" s="4">
        <f>Routekaart!P44*Routekaart!F44</f>
        <v>0</v>
      </c>
      <c r="I31" s="4">
        <f>Routekaart!Q44*Routekaart!F44</f>
        <v>0</v>
      </c>
      <c r="J31" s="4">
        <f>Routekaart!R44*Routekaart!F44</f>
        <v>0</v>
      </c>
      <c r="K31" s="4">
        <f>Routekaart!S44*Routekaart!F44</f>
        <v>0</v>
      </c>
      <c r="L31" s="4">
        <f>Routekaart!T44*Routekaart!F44</f>
        <v>0</v>
      </c>
      <c r="M31" s="4">
        <f>Routekaart!U44*Routekaart!F44</f>
        <v>0</v>
      </c>
      <c r="N31" s="4">
        <f>Routekaart!V44*Routekaart!F44</f>
        <v>0</v>
      </c>
      <c r="O31" s="4">
        <f>Routekaart!W44*Routekaart!F44</f>
        <v>0</v>
      </c>
      <c r="P31" s="4">
        <f>Routekaart!X44*Routekaart!F44</f>
        <v>0</v>
      </c>
      <c r="Q31" s="4">
        <f>Routekaart!Y44*Routekaart!F44</f>
        <v>0</v>
      </c>
      <c r="R31" s="4">
        <f>Routekaart!Z44*Routekaart!F44</f>
        <v>0</v>
      </c>
      <c r="S31" s="4">
        <f>Routekaart!AA44*Routekaart!F44</f>
        <v>0</v>
      </c>
      <c r="T31" s="4">
        <f>Routekaart!AB44*Routekaart!F44</f>
        <v>0</v>
      </c>
    </row>
    <row r="32" spans="3:20">
      <c r="C32" s="4">
        <f>Routekaart!K45*Routekaart!F45</f>
        <v>0</v>
      </c>
      <c r="D32" s="4">
        <f>Routekaart!L45*Routekaart!F45</f>
        <v>0</v>
      </c>
      <c r="E32" s="4">
        <f>Routekaart!M45*Routekaart!F45</f>
        <v>0</v>
      </c>
      <c r="F32" s="4">
        <f>Routekaart!N45*Routekaart!F45</f>
        <v>0</v>
      </c>
      <c r="G32" s="4">
        <f>Routekaart!O45*Routekaart!F45</f>
        <v>0</v>
      </c>
      <c r="H32" s="4">
        <f>Routekaart!P45*Routekaart!F45</f>
        <v>0</v>
      </c>
      <c r="I32" s="4">
        <f>Routekaart!Q45*Routekaart!F45</f>
        <v>0</v>
      </c>
      <c r="J32" s="4">
        <f>Routekaart!R45*Routekaart!F45</f>
        <v>0</v>
      </c>
      <c r="K32" s="4">
        <f>Routekaart!S45*Routekaart!F45</f>
        <v>0</v>
      </c>
      <c r="L32" s="4">
        <f>Routekaart!T45*Routekaart!F45</f>
        <v>0</v>
      </c>
      <c r="M32" s="4">
        <f>Routekaart!U45*Routekaart!F45</f>
        <v>0</v>
      </c>
      <c r="N32" s="4">
        <f>Routekaart!V45*Routekaart!F45</f>
        <v>0</v>
      </c>
      <c r="O32" s="4">
        <f>Routekaart!W45*Routekaart!F45</f>
        <v>0</v>
      </c>
      <c r="P32" s="4">
        <f>Routekaart!X45*Routekaart!F45</f>
        <v>0</v>
      </c>
      <c r="Q32" s="4">
        <f>Routekaart!Y45*Routekaart!F45</f>
        <v>0</v>
      </c>
      <c r="R32" s="4">
        <f>Routekaart!Z45*Routekaart!F45</f>
        <v>0</v>
      </c>
      <c r="S32" s="4">
        <f>Routekaart!AA45*Routekaart!F45</f>
        <v>0</v>
      </c>
      <c r="T32" s="4">
        <f>Routekaart!AB45*Routekaart!F45</f>
        <v>0</v>
      </c>
    </row>
    <row r="33" spans="3:20">
      <c r="C33" s="4">
        <f>Routekaart!K46*Routekaart!F46</f>
        <v>0</v>
      </c>
      <c r="D33" s="4">
        <f>Routekaart!L46*Routekaart!F46</f>
        <v>0</v>
      </c>
      <c r="E33" s="4">
        <f>Routekaart!M46*Routekaart!F46</f>
        <v>0</v>
      </c>
      <c r="F33" s="4">
        <f>Routekaart!N46*Routekaart!F46</f>
        <v>0</v>
      </c>
      <c r="G33" s="4">
        <f>Routekaart!O46*Routekaart!F46</f>
        <v>0</v>
      </c>
      <c r="H33" s="4">
        <f>Routekaart!P46*Routekaart!F46</f>
        <v>0</v>
      </c>
      <c r="I33" s="4">
        <f>Routekaart!Q46*Routekaart!F46</f>
        <v>0</v>
      </c>
      <c r="J33" s="4">
        <f>Routekaart!R46*Routekaart!F46</f>
        <v>0</v>
      </c>
      <c r="K33" s="4">
        <f>Routekaart!S46*Routekaart!F46</f>
        <v>0</v>
      </c>
      <c r="L33" s="4">
        <f>Routekaart!T46*Routekaart!F46</f>
        <v>0</v>
      </c>
      <c r="M33" s="4">
        <f>Routekaart!U46*Routekaart!F46</f>
        <v>0</v>
      </c>
      <c r="N33" s="4">
        <f>Routekaart!V46*Routekaart!F46</f>
        <v>0</v>
      </c>
      <c r="O33" s="4">
        <f>Routekaart!W46*Routekaart!F46</f>
        <v>0</v>
      </c>
      <c r="P33" s="4">
        <f>Routekaart!X46*Routekaart!F46</f>
        <v>0</v>
      </c>
      <c r="Q33" s="4">
        <f>Routekaart!Y46*Routekaart!F46</f>
        <v>0</v>
      </c>
      <c r="R33" s="4">
        <f>Routekaart!Z46*Routekaart!F46</f>
        <v>0</v>
      </c>
      <c r="S33" s="4">
        <f>Routekaart!AA46*Routekaart!F46</f>
        <v>0</v>
      </c>
      <c r="T33" s="4">
        <f>Routekaart!AB46*Routekaart!F46</f>
        <v>0</v>
      </c>
    </row>
    <row r="34" spans="3:20">
      <c r="C34" s="4">
        <f>Routekaart!K47*Routekaart!F47</f>
        <v>0</v>
      </c>
      <c r="D34" s="4">
        <f>Routekaart!L47*Routekaart!F47</f>
        <v>0</v>
      </c>
      <c r="E34" s="4">
        <f>Routekaart!M47*Routekaart!F47</f>
        <v>0</v>
      </c>
      <c r="F34" s="4">
        <f>Routekaart!N47*Routekaart!F47</f>
        <v>0</v>
      </c>
      <c r="G34" s="4">
        <f>Routekaart!O47*Routekaart!F47</f>
        <v>0</v>
      </c>
      <c r="H34" s="4">
        <f>Routekaart!P47*Routekaart!F47</f>
        <v>0</v>
      </c>
      <c r="I34" s="4">
        <f>Routekaart!Q47*Routekaart!F47</f>
        <v>0</v>
      </c>
      <c r="J34" s="4">
        <f>Routekaart!R47*Routekaart!F47</f>
        <v>0</v>
      </c>
      <c r="K34" s="4">
        <f>Routekaart!S47*Routekaart!F47</f>
        <v>0</v>
      </c>
      <c r="L34" s="4">
        <f>Routekaart!T47*Routekaart!F47</f>
        <v>0</v>
      </c>
      <c r="M34" s="4">
        <f>Routekaart!U47*Routekaart!F47</f>
        <v>0</v>
      </c>
      <c r="N34" s="4">
        <f>Routekaart!V47*Routekaart!F47</f>
        <v>0</v>
      </c>
      <c r="O34" s="4">
        <f>Routekaart!W47*Routekaart!F47</f>
        <v>0</v>
      </c>
      <c r="P34" s="4">
        <f>Routekaart!X47*Routekaart!F47</f>
        <v>0</v>
      </c>
      <c r="Q34" s="4">
        <f>Routekaart!Y47*Routekaart!F47</f>
        <v>0</v>
      </c>
      <c r="R34" s="4">
        <f>Routekaart!Z47*Routekaart!F47</f>
        <v>0</v>
      </c>
      <c r="S34" s="4">
        <f>Routekaart!AA47*Routekaart!F47</f>
        <v>0</v>
      </c>
      <c r="T34" s="4">
        <f>Routekaart!AB47*Routekaart!F47</f>
        <v>0</v>
      </c>
    </row>
    <row r="35" spans="3:20">
      <c r="C35" s="4">
        <f>Routekaart!K48*Routekaart!F48</f>
        <v>0</v>
      </c>
      <c r="D35" s="4">
        <f>Routekaart!L48*Routekaart!F48</f>
        <v>0</v>
      </c>
      <c r="E35" s="4">
        <f>Routekaart!M48*Routekaart!F48</f>
        <v>0</v>
      </c>
      <c r="F35" s="4">
        <f>Routekaart!N48*Routekaart!F48</f>
        <v>0</v>
      </c>
      <c r="G35" s="4">
        <f>Routekaart!O48*Routekaart!F48</f>
        <v>0</v>
      </c>
      <c r="H35" s="4">
        <f>Routekaart!P48*Routekaart!F48</f>
        <v>0</v>
      </c>
      <c r="I35" s="4">
        <f>Routekaart!Q48*Routekaart!F48</f>
        <v>0</v>
      </c>
      <c r="J35" s="4">
        <f>Routekaart!R48*Routekaart!F48</f>
        <v>0</v>
      </c>
      <c r="K35" s="4">
        <f>Routekaart!S48*Routekaart!F48</f>
        <v>0</v>
      </c>
      <c r="L35" s="4">
        <f>Routekaart!T48*Routekaart!F48</f>
        <v>0</v>
      </c>
      <c r="M35" s="4">
        <f>Routekaart!U48*Routekaart!F48</f>
        <v>0</v>
      </c>
      <c r="N35" s="4">
        <f>Routekaart!V48*Routekaart!F48</f>
        <v>0</v>
      </c>
      <c r="O35" s="4">
        <f>Routekaart!W48*Routekaart!F48</f>
        <v>0</v>
      </c>
      <c r="P35" s="4">
        <f>Routekaart!X48*Routekaart!F48</f>
        <v>0</v>
      </c>
      <c r="Q35" s="4">
        <f>Routekaart!Y48*Routekaart!F48</f>
        <v>0</v>
      </c>
      <c r="R35" s="4">
        <f>Routekaart!Z48*Routekaart!F48</f>
        <v>0</v>
      </c>
      <c r="S35" s="4">
        <f>Routekaart!AA48*Routekaart!F48</f>
        <v>0</v>
      </c>
      <c r="T35" s="4">
        <f>Routekaart!AB48*Routekaart!F48</f>
        <v>0</v>
      </c>
    </row>
    <row r="36" spans="3:20">
      <c r="C36" s="4">
        <f>Routekaart!K49*Routekaart!F49</f>
        <v>0</v>
      </c>
      <c r="D36" s="4">
        <f>Routekaart!L49*Routekaart!F49</f>
        <v>0</v>
      </c>
      <c r="E36" s="4">
        <f>Routekaart!M49*Routekaart!F49</f>
        <v>0</v>
      </c>
      <c r="F36" s="4">
        <f>Routekaart!N49*Routekaart!F49</f>
        <v>0</v>
      </c>
      <c r="G36" s="4">
        <f>Routekaart!O49*Routekaart!F49</f>
        <v>0</v>
      </c>
      <c r="H36" s="4">
        <f>Routekaart!P49*Routekaart!F49</f>
        <v>0</v>
      </c>
      <c r="I36" s="4">
        <f>Routekaart!Q49*Routekaart!F49</f>
        <v>0</v>
      </c>
      <c r="J36" s="4">
        <f>Routekaart!R49*Routekaart!F49</f>
        <v>0</v>
      </c>
      <c r="K36" s="4">
        <f>Routekaart!S49*Routekaart!F49</f>
        <v>0</v>
      </c>
      <c r="L36" s="4">
        <f>Routekaart!T49*Routekaart!F49</f>
        <v>0</v>
      </c>
      <c r="M36" s="4">
        <f>Routekaart!U49*Routekaart!F49</f>
        <v>0</v>
      </c>
      <c r="N36" s="4">
        <f>Routekaart!V49*Routekaart!F49</f>
        <v>0</v>
      </c>
      <c r="O36" s="4">
        <f>Routekaart!W49*Routekaart!F49</f>
        <v>0</v>
      </c>
      <c r="P36" s="4">
        <f>Routekaart!X49*Routekaart!F49</f>
        <v>0</v>
      </c>
      <c r="Q36" s="4">
        <f>Routekaart!Y49*Routekaart!F49</f>
        <v>0</v>
      </c>
      <c r="R36" s="4">
        <f>Routekaart!Z49*Routekaart!F49</f>
        <v>0</v>
      </c>
      <c r="S36" s="4">
        <f>Routekaart!AA49*Routekaart!F49</f>
        <v>0</v>
      </c>
      <c r="T36" s="4">
        <f>Routekaart!AB49*Routekaart!F49</f>
        <v>0</v>
      </c>
    </row>
    <row r="37" spans="3:20">
      <c r="C37" s="4">
        <f>Routekaart!K50*Routekaart!F50</f>
        <v>0</v>
      </c>
      <c r="D37" s="4">
        <f>Routekaart!L50*Routekaart!F50</f>
        <v>0</v>
      </c>
      <c r="E37" s="4">
        <f>Routekaart!M50*Routekaart!F50</f>
        <v>0</v>
      </c>
      <c r="F37" s="4">
        <f>Routekaart!N50*Routekaart!F50</f>
        <v>0</v>
      </c>
      <c r="G37" s="4">
        <f>Routekaart!O50*Routekaart!F50</f>
        <v>0</v>
      </c>
      <c r="H37" s="4">
        <f>Routekaart!P50*Routekaart!F50</f>
        <v>0</v>
      </c>
      <c r="I37" s="4">
        <f>Routekaart!Q50*Routekaart!F50</f>
        <v>0</v>
      </c>
      <c r="J37" s="4">
        <f>Routekaart!R50*Routekaart!F50</f>
        <v>0</v>
      </c>
      <c r="K37" s="4">
        <f>Routekaart!S50*Routekaart!F50</f>
        <v>0</v>
      </c>
      <c r="L37" s="4">
        <f>Routekaart!T50*Routekaart!F50</f>
        <v>0</v>
      </c>
      <c r="M37" s="4">
        <f>Routekaart!U50*Routekaart!F50</f>
        <v>0</v>
      </c>
      <c r="N37" s="4">
        <f>Routekaart!V50*Routekaart!F50</f>
        <v>0</v>
      </c>
      <c r="O37" s="4">
        <f>Routekaart!W50*Routekaart!F50</f>
        <v>0</v>
      </c>
      <c r="P37" s="4">
        <f>Routekaart!X50*Routekaart!F50</f>
        <v>0</v>
      </c>
      <c r="Q37" s="4">
        <f>Routekaart!Y50*Routekaart!F50</f>
        <v>0</v>
      </c>
      <c r="R37" s="4">
        <f>Routekaart!Z50*Routekaart!F50</f>
        <v>0</v>
      </c>
      <c r="S37" s="4">
        <f>Routekaart!AA50*Routekaart!F50</f>
        <v>0</v>
      </c>
      <c r="T37" s="4">
        <f>Routekaart!AB50*Routekaart!F50</f>
        <v>0</v>
      </c>
    </row>
    <row r="38" spans="3:20">
      <c r="C38" s="4">
        <f>Routekaart!K51*Routekaart!F51</f>
        <v>0</v>
      </c>
      <c r="D38" s="4">
        <f>Routekaart!L51*Routekaart!F51</f>
        <v>0</v>
      </c>
      <c r="E38" s="4">
        <f>Routekaart!M51*Routekaart!F51</f>
        <v>0</v>
      </c>
      <c r="F38" s="4">
        <f>Routekaart!N51*Routekaart!F51</f>
        <v>0</v>
      </c>
      <c r="G38" s="4">
        <f>Routekaart!O51*Routekaart!F51</f>
        <v>0</v>
      </c>
      <c r="H38" s="4">
        <f>Routekaart!P51*Routekaart!F51</f>
        <v>0</v>
      </c>
      <c r="I38" s="4">
        <f>Routekaart!Q51*Routekaart!F51</f>
        <v>0</v>
      </c>
      <c r="J38" s="4">
        <f>Routekaart!R51*Routekaart!F51</f>
        <v>0</v>
      </c>
      <c r="K38" s="4">
        <f>Routekaart!S51*Routekaart!F51</f>
        <v>0</v>
      </c>
      <c r="L38" s="4">
        <f>Routekaart!T51*Routekaart!F51</f>
        <v>0</v>
      </c>
      <c r="M38" s="4">
        <f>Routekaart!U51*Routekaart!F51</f>
        <v>0</v>
      </c>
      <c r="N38" s="4">
        <f>Routekaart!V51*Routekaart!F51</f>
        <v>0</v>
      </c>
      <c r="O38" s="4">
        <f>Routekaart!W51*Routekaart!F51</f>
        <v>0</v>
      </c>
      <c r="P38" s="4">
        <f>Routekaart!X51*Routekaart!F51</f>
        <v>0</v>
      </c>
      <c r="Q38" s="4">
        <f>Routekaart!Y51*Routekaart!F51</f>
        <v>0</v>
      </c>
      <c r="R38" s="4">
        <f>Routekaart!Z51*Routekaart!F51</f>
        <v>0</v>
      </c>
      <c r="S38" s="4">
        <f>Routekaart!AA51*Routekaart!F51</f>
        <v>0</v>
      </c>
      <c r="T38" s="4">
        <f>Routekaart!AB51*Routekaart!F51</f>
        <v>0</v>
      </c>
    </row>
    <row r="39" spans="3:20">
      <c r="C39" s="4">
        <f>Routekaart!K52*Routekaart!F52</f>
        <v>0</v>
      </c>
      <c r="D39" s="4">
        <f>Routekaart!L52*Routekaart!F52</f>
        <v>0</v>
      </c>
      <c r="E39" s="4">
        <f>Routekaart!M52*Routekaart!F52</f>
        <v>0</v>
      </c>
      <c r="F39" s="4">
        <f>Routekaart!N52*Routekaart!F52</f>
        <v>0</v>
      </c>
      <c r="G39" s="4">
        <f>Routekaart!O52*Routekaart!F52</f>
        <v>0</v>
      </c>
      <c r="H39" s="4">
        <f>Routekaart!P52*Routekaart!F52</f>
        <v>0</v>
      </c>
      <c r="I39" s="4">
        <f>Routekaart!Q52*Routekaart!F52</f>
        <v>0</v>
      </c>
      <c r="J39" s="4">
        <f>Routekaart!R52*Routekaart!F52</f>
        <v>0</v>
      </c>
      <c r="K39" s="4">
        <f>Routekaart!S52*Routekaart!F52</f>
        <v>0</v>
      </c>
      <c r="L39" s="4">
        <f>Routekaart!T52*Routekaart!F52</f>
        <v>0</v>
      </c>
      <c r="M39" s="4">
        <f>Routekaart!U52*Routekaart!F52</f>
        <v>0</v>
      </c>
      <c r="N39" s="4">
        <f>Routekaart!V52*Routekaart!F52</f>
        <v>0</v>
      </c>
      <c r="O39" s="4">
        <f>Routekaart!W52*Routekaart!F52</f>
        <v>0</v>
      </c>
      <c r="P39" s="4">
        <f>Routekaart!X52*Routekaart!F52</f>
        <v>0</v>
      </c>
      <c r="Q39" s="4">
        <f>Routekaart!Y52*Routekaart!F52</f>
        <v>0</v>
      </c>
      <c r="R39" s="4">
        <f>Routekaart!Z52*Routekaart!F52</f>
        <v>0</v>
      </c>
      <c r="S39" s="4">
        <f>Routekaart!AA52*Routekaart!F52</f>
        <v>0</v>
      </c>
      <c r="T39" s="4">
        <f>Routekaart!AB52*Routekaart!F52</f>
        <v>0</v>
      </c>
    </row>
    <row r="40" spans="3:20">
      <c r="C40" s="4">
        <f>Routekaart!K53*Routekaart!F53</f>
        <v>0</v>
      </c>
      <c r="D40" s="4">
        <f>Routekaart!L53*Routekaart!F53</f>
        <v>0</v>
      </c>
      <c r="E40" s="4">
        <f>Routekaart!M53*Routekaart!F53</f>
        <v>0</v>
      </c>
      <c r="F40" s="4">
        <f>Routekaart!N53*Routekaart!F53</f>
        <v>0</v>
      </c>
      <c r="G40" s="4">
        <f>Routekaart!O53*Routekaart!F53</f>
        <v>0</v>
      </c>
      <c r="H40" s="4">
        <f>Routekaart!P53*Routekaart!F53</f>
        <v>0</v>
      </c>
      <c r="I40" s="4">
        <f>Routekaart!Q53*Routekaart!F53</f>
        <v>0</v>
      </c>
      <c r="J40" s="4">
        <f>Routekaart!R53*Routekaart!F53</f>
        <v>0</v>
      </c>
      <c r="K40" s="4">
        <f>Routekaart!S53*Routekaart!F53</f>
        <v>0</v>
      </c>
      <c r="L40" s="4">
        <f>Routekaart!T53*Routekaart!F53</f>
        <v>0</v>
      </c>
      <c r="M40" s="4">
        <f>Routekaart!U53*Routekaart!F53</f>
        <v>0</v>
      </c>
      <c r="N40" s="4">
        <f>Routekaart!V53*Routekaart!F53</f>
        <v>0</v>
      </c>
      <c r="O40" s="4">
        <f>Routekaart!W53*Routekaart!F53</f>
        <v>0</v>
      </c>
      <c r="P40" s="4">
        <f>Routekaart!X53*Routekaart!F53</f>
        <v>0</v>
      </c>
      <c r="Q40" s="4">
        <f>Routekaart!Y53*Routekaart!F53</f>
        <v>0</v>
      </c>
      <c r="R40" s="4">
        <f>Routekaart!Z53*Routekaart!F53</f>
        <v>0</v>
      </c>
      <c r="S40" s="4">
        <f>Routekaart!AA53*Routekaart!F53</f>
        <v>0</v>
      </c>
      <c r="T40" s="4">
        <f>Routekaart!AB53*Routekaart!F53</f>
        <v>0</v>
      </c>
    </row>
    <row r="41" spans="3:20">
      <c r="C41" s="4">
        <f>Routekaart!K54*Routekaart!F54</f>
        <v>0</v>
      </c>
      <c r="D41" s="4">
        <f>Routekaart!L54*Routekaart!F54</f>
        <v>0</v>
      </c>
      <c r="E41" s="4">
        <f>Routekaart!M54*Routekaart!F54</f>
        <v>0</v>
      </c>
      <c r="F41" s="4">
        <f>Routekaart!N54*Routekaart!F54</f>
        <v>0</v>
      </c>
      <c r="G41" s="4">
        <f>Routekaart!O54*Routekaart!F54</f>
        <v>0</v>
      </c>
      <c r="H41" s="4">
        <f>Routekaart!P54*Routekaart!F54</f>
        <v>0</v>
      </c>
      <c r="I41" s="4">
        <f>Routekaart!Q54*Routekaart!F54</f>
        <v>0</v>
      </c>
      <c r="J41" s="4">
        <f>Routekaart!R54*Routekaart!F54</f>
        <v>0</v>
      </c>
      <c r="K41" s="4">
        <f>Routekaart!S54*Routekaart!F54</f>
        <v>0</v>
      </c>
      <c r="L41" s="4">
        <f>Routekaart!T54*Routekaart!F54</f>
        <v>0</v>
      </c>
      <c r="M41" s="4">
        <f>Routekaart!U54*Routekaart!F54</f>
        <v>0</v>
      </c>
      <c r="N41" s="4">
        <f>Routekaart!V54*Routekaart!F54</f>
        <v>0</v>
      </c>
      <c r="O41" s="4">
        <f>Routekaart!W54*Routekaart!F54</f>
        <v>0</v>
      </c>
      <c r="P41" s="4">
        <f>Routekaart!X54*Routekaart!F54</f>
        <v>0</v>
      </c>
      <c r="Q41" s="4">
        <f>Routekaart!Y54*Routekaart!F54</f>
        <v>0</v>
      </c>
      <c r="R41" s="4">
        <f>Routekaart!Z54*Routekaart!F54</f>
        <v>0</v>
      </c>
      <c r="S41" s="4">
        <f>Routekaart!AA54*Routekaart!F54</f>
        <v>0</v>
      </c>
      <c r="T41" s="4">
        <f>Routekaart!AB54*Routekaart!F54</f>
        <v>0</v>
      </c>
    </row>
    <row r="42" spans="3:20">
      <c r="C42" s="5">
        <f>SUM(C4:C41)</f>
        <v>0</v>
      </c>
      <c r="D42" s="5">
        <f t="shared" ref="D42:T42" si="0">SUM(D4:D41)</f>
        <v>0</v>
      </c>
      <c r="E42" s="5">
        <f t="shared" si="0"/>
        <v>0</v>
      </c>
      <c r="F42" s="5">
        <f t="shared" si="0"/>
        <v>0</v>
      </c>
      <c r="G42" s="5">
        <f t="shared" si="0"/>
        <v>0</v>
      </c>
      <c r="H42" s="5">
        <f t="shared" si="0"/>
        <v>0</v>
      </c>
      <c r="I42" s="5">
        <f t="shared" si="0"/>
        <v>0</v>
      </c>
      <c r="J42" s="5">
        <f t="shared" si="0"/>
        <v>0</v>
      </c>
      <c r="K42" s="5">
        <f t="shared" si="0"/>
        <v>0</v>
      </c>
      <c r="L42" s="5">
        <f t="shared" si="0"/>
        <v>0</v>
      </c>
      <c r="M42" s="5">
        <f t="shared" si="0"/>
        <v>0</v>
      </c>
      <c r="N42" s="5">
        <f t="shared" si="0"/>
        <v>0</v>
      </c>
      <c r="O42" s="5">
        <f t="shared" si="0"/>
        <v>0</v>
      </c>
      <c r="P42" s="5">
        <f t="shared" si="0"/>
        <v>0</v>
      </c>
      <c r="Q42" s="5">
        <f t="shared" si="0"/>
        <v>0</v>
      </c>
      <c r="R42" s="5">
        <f t="shared" si="0"/>
        <v>0</v>
      </c>
      <c r="S42" s="5">
        <f t="shared" si="0"/>
        <v>0</v>
      </c>
      <c r="T42" s="5">
        <f t="shared" si="0"/>
        <v>0</v>
      </c>
    </row>
    <row r="43" spans="3:20">
      <c r="C43" s="4"/>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 xmlns="8c7bf68c-f562-45a3-91f2-731d2ff5206a">HA5FMYX7TQU5-893387539-502</_dlc_DocId>
    <PH_ApprovalStatus xmlns="8c7bf68c-f562-45a3-91f2-731d2ff5206a">Draft</PH_ApprovalStatus>
    <_dlc_DocIdUrl xmlns="8c7bf68c-f562-45a3-91f2-731d2ff5206a">
      <Url>https://arcadiso365.sharepoint.com/teams/ch-102971117/_layouts/15/DocIdRedir.aspx?ID=HA5FMYX7TQU5-893387539-502</Url>
      <Description>HA5FMYX7TQU5-893387539-502</Description>
    </_dlc_DocIdUrl>
    <m9ab48ff457747d2978187f0c89531d3 xmlns="8c7bf68c-f562-45a3-91f2-731d2ff5206a">
      <Terms xmlns="http://schemas.microsoft.com/office/infopath/2007/PartnerControls"/>
    </m9ab48ff457747d2978187f0c89531d3>
    <TaxCatchAll xmlns="8c7bf68c-f562-45a3-91f2-731d2ff5206a" xsi:nil="true"/>
    <lcf76f155ced4ddcb4097134ff3c332f xmlns="63e7fa52-a6d6-4ae9-a0f9-20960cccf429">
      <Terms xmlns="http://schemas.microsoft.com/office/infopath/2007/PartnerControls"/>
    </lcf76f155ced4ddcb4097134ff3c332f>
    <PH_ApprovalComments xmlns="8c7bf68c-f562-45a3-91f2-731d2ff5206a"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Arcadis Document" ma:contentTypeID="0x010100B461F6A611BD4B3683134864140FA546006BF8C168A65F5343AEA9A7DD93567858" ma:contentTypeVersion="13" ma:contentTypeDescription=" " ma:contentTypeScope="" ma:versionID="406739d84420eb06c06bf1e733b4a7ee">
  <xsd:schema xmlns:xsd="http://www.w3.org/2001/XMLSchema" xmlns:xs="http://www.w3.org/2001/XMLSchema" xmlns:p="http://schemas.microsoft.com/office/2006/metadata/properties" xmlns:ns2="8c7bf68c-f562-45a3-91f2-731d2ff5206a" xmlns:ns3="63e7fa52-a6d6-4ae9-a0f9-20960cccf429" targetNamespace="http://schemas.microsoft.com/office/2006/metadata/properties" ma:root="true" ma:fieldsID="a071e465c5d83da04adcf6b468a8b3e0" ns2:_="" ns3:_="">
    <xsd:import namespace="8c7bf68c-f562-45a3-91f2-731d2ff5206a"/>
    <xsd:import namespace="63e7fa52-a6d6-4ae9-a0f9-20960cccf429"/>
    <xsd:element name="properties">
      <xsd:complexType>
        <xsd:sequence>
          <xsd:element name="documentManagement">
            <xsd:complexType>
              <xsd:all>
                <xsd:element ref="ns2:_dlc_DocId" minOccurs="0"/>
                <xsd:element ref="ns2:_dlc_DocIdUrl" minOccurs="0"/>
                <xsd:element ref="ns2:_dlc_DocIdPersistId" minOccurs="0"/>
                <xsd:element ref="ns2:m9ab48ff457747d2978187f0c89531d3" minOccurs="0"/>
                <xsd:element ref="ns2:TaxCatchAll" minOccurs="0"/>
                <xsd:element ref="ns2:TaxCatchAllLabel" minOccurs="0"/>
                <xsd:element ref="ns2:PH_ApprovalStatus" minOccurs="0"/>
                <xsd:element ref="ns2:PH_ApprovalComments" minOccurs="0"/>
                <xsd:element ref="ns3:MediaServiceMetadata" minOccurs="0"/>
                <xsd:element ref="ns3:MediaServiceFastMetadata" minOccurs="0"/>
                <xsd:element ref="ns3:lcf76f155ced4ddcb4097134ff3c332f" minOccurs="0"/>
                <xsd:element ref="ns3:MediaServiceOCR" minOccurs="0"/>
                <xsd:element ref="ns3:MediaServiceGenerationTime" minOccurs="0"/>
                <xsd:element ref="ns3:MediaServiceEventHashCode" minOccurs="0"/>
                <xsd:element ref="ns2:SharedWithUsers" minOccurs="0"/>
                <xsd:element ref="ns2:SharedWithDetails" minOccurs="0"/>
                <xsd:element ref="ns3:MediaServiceDateTaken" minOccurs="0"/>
                <xsd:element ref="ns3:MediaServiceObjectDetectorVersion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c7bf68c-f562-45a3-91f2-731d2ff5206a"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m9ab48ff457747d2978187f0c89531d3" ma:index="11" nillable="true" ma:taxonomy="true" ma:internalName="m9ab48ff457747d2978187f0c89531d3" ma:taxonomyFieldName="PH_DocumentType" ma:displayName="Document type" ma:fieldId="{69ab48ff-4577-47d2-9781-87f0c89531d3}" ma:taxonomyMulti="true" ma:sspId="f35aeea7-e848-442f-a6c3-04e7a31ee3df" ma:termSetId="2be59371-a910-4df7-9b6b-b17e82a11a61" ma:anchorId="c38da1d8-d4e5-423a-8e02-92e13b7a269b" ma:open="false" ma:isKeyword="false">
      <xsd:complexType>
        <xsd:sequence>
          <xsd:element ref="pc:Terms" minOccurs="0" maxOccurs="1"/>
        </xsd:sequence>
      </xsd:complexType>
    </xsd:element>
    <xsd:element name="TaxCatchAll" ma:index="12" nillable="true" ma:displayName="Taxonomy Catch All Column" ma:hidden="true" ma:list="{7a128d54-6673-4d2e-9338-e572c0b05066}" ma:internalName="TaxCatchAll" ma:showField="CatchAllData" ma:web="8c7bf68c-f562-45a3-91f2-731d2ff5206a">
      <xsd:complexType>
        <xsd:complexContent>
          <xsd:extension base="dms:MultiChoiceLookup">
            <xsd:sequence>
              <xsd:element name="Value" type="dms:Lookup" maxOccurs="unbounded" minOccurs="0" nillable="true"/>
            </xsd:sequence>
          </xsd:extension>
        </xsd:complexContent>
      </xsd:complexType>
    </xsd:element>
    <xsd:element name="TaxCatchAllLabel" ma:index="13" nillable="true" ma:displayName="Taxonomy Catch All Column1" ma:hidden="true" ma:list="{7a128d54-6673-4d2e-9338-e572c0b05066}" ma:internalName="TaxCatchAllLabel" ma:readOnly="true" ma:showField="CatchAllDataLabel" ma:web="8c7bf68c-f562-45a3-91f2-731d2ff5206a">
      <xsd:complexType>
        <xsd:complexContent>
          <xsd:extension base="dms:MultiChoiceLookup">
            <xsd:sequence>
              <xsd:element name="Value" type="dms:Lookup" maxOccurs="unbounded" minOccurs="0" nillable="true"/>
            </xsd:sequence>
          </xsd:extension>
        </xsd:complexContent>
      </xsd:complexType>
    </xsd:element>
    <xsd:element name="PH_ApprovalStatus" ma:index="15" nillable="true" ma:displayName="Approval Status" ma:default="Draft" ma:format="Dropdown" ma:hidden="true" ma:internalName="PH_ApprovalStatus" ma:readOnly="false">
      <xsd:simpleType>
        <xsd:restriction base="dms:Choice">
          <xsd:enumeration value="Draft"/>
          <xsd:enumeration value="Initializing"/>
          <xsd:enumeration value="Pending"/>
          <xsd:enumeration value="Pending Approval"/>
          <xsd:enumeration value="Pending Review"/>
          <xsd:enumeration value="Approved"/>
          <xsd:enumeration value="Rejected"/>
          <xsd:enumeration value="Review Approved"/>
          <xsd:enumeration value="Review Rejected"/>
          <xsd:enumeration value="Cancelled"/>
        </xsd:restriction>
      </xsd:simpleType>
    </xsd:element>
    <xsd:element name="PH_ApprovalComments" ma:index="17" nillable="true" ma:displayName="Approval Comments" ma:description="Approval Comments" ma:internalName="PH_ApprovalComments">
      <xsd:simpleType>
        <xsd:restriction base="dms:Note"/>
      </xsd:simpleType>
    </xsd:element>
    <xsd:element name="SharedWithUsers" ma:index="2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6"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3e7fa52-a6d6-4ae9-a0f9-20960cccf429" elementFormDefault="qualified">
    <xsd:import namespace="http://schemas.microsoft.com/office/2006/documentManagement/types"/>
    <xsd:import namespace="http://schemas.microsoft.com/office/infopath/2007/PartnerControls"/>
    <xsd:element name="MediaServiceMetadata" ma:index="18" nillable="true" ma:displayName="MediaServiceMetadata" ma:hidden="true" ma:internalName="MediaServiceMetadata" ma:readOnly="true">
      <xsd:simpleType>
        <xsd:restriction base="dms:Note"/>
      </xsd:simpleType>
    </xsd:element>
    <xsd:element name="MediaServiceFastMetadata" ma:index="19" nillable="true" ma:displayName="MediaServiceFastMetadata" ma:hidden="true" ma:internalName="MediaServiceFastMetadata" ma:readOnly="true">
      <xsd:simpleType>
        <xsd:restriction base="dms:Note"/>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f35aeea7-e848-442f-a6c3-04e7a31ee3df" ma:termSetId="09814cd3-568e-fe90-9814-8d621ff8fb84" ma:anchorId="fba54fb3-c3e1-fe81-a776-ca4b69148c4d" ma:open="true" ma:isKeyword="false">
      <xsd:complexType>
        <xsd:sequence>
          <xsd:element ref="pc:Terms" minOccurs="0" maxOccurs="1"/>
        </xsd:sequence>
      </xsd:complexType>
    </xsd:element>
    <xsd:element name="MediaServiceOCR" ma:index="22" nillable="true" ma:displayName="Extracted Text" ma:internalName="MediaServiceOCR" ma:readOnly="true">
      <xsd:simpleType>
        <xsd:restriction base="dms:Note">
          <xsd:maxLength value="255"/>
        </xsd:restriction>
      </xsd:simpleType>
    </xsd:element>
    <xsd:element name="MediaServiceGenerationTime" ma:index="23" nillable="true" ma:displayName="MediaServiceGenerationTime" ma:hidden="true" ma:internalName="MediaServiceGenerationTime" ma:readOnly="true">
      <xsd:simpleType>
        <xsd:restriction base="dms:Text"/>
      </xsd:simpleType>
    </xsd:element>
    <xsd:element name="MediaServiceEventHashCode" ma:index="24" nillable="true" ma:displayName="MediaServiceEventHashCode" ma:hidden="true" ma:internalName="MediaServiceEventHashCode" ma:readOnly="true">
      <xsd:simpleType>
        <xsd:restriction base="dms:Text"/>
      </xsd:simpleType>
    </xsd:element>
    <xsd:element name="MediaServiceDateTaken" ma:index="27" nillable="true" ma:displayName="MediaServiceDateTaken" ma:hidden="true" ma:indexed="true" ma:internalName="MediaServiceDateTaken" ma:readOnly="true">
      <xsd:simpleType>
        <xsd:restriction base="dms:Text"/>
      </xsd:simpleType>
    </xsd:element>
    <xsd:element name="MediaServiceObjectDetectorVersions" ma:index="28" nillable="true" ma:displayName="MediaServiceObjectDetectorVersions" ma:hidden="true" ma:indexed="true" ma:internalName="MediaServiceObjectDetectorVersions" ma:readOnly="true">
      <xsd:simpleType>
        <xsd:restriction base="dms:Text"/>
      </xsd:simpleType>
    </xsd:element>
    <xsd:element name="MediaServiceLocation" ma:index="29" nillable="true" ma:displayName="Location" ma:indexed="true"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F7CC150-A369-45CF-B8B1-EBF21188BC13}">
  <ds:schemaRefs>
    <ds:schemaRef ds:uri="http://schemas.microsoft.com/office/2006/metadata/properties"/>
    <ds:schemaRef ds:uri="http://schemas.microsoft.com/office/infopath/2007/PartnerControls"/>
    <ds:schemaRef ds:uri="8c7bf68c-f562-45a3-91f2-731d2ff5206a"/>
    <ds:schemaRef ds:uri="63e7fa52-a6d6-4ae9-a0f9-20960cccf429"/>
  </ds:schemaRefs>
</ds:datastoreItem>
</file>

<file path=customXml/itemProps2.xml><?xml version="1.0" encoding="utf-8"?>
<ds:datastoreItem xmlns:ds="http://schemas.openxmlformats.org/officeDocument/2006/customXml" ds:itemID="{D8E6DF56-AC83-43E3-B29C-8684AE35DAA7}">
  <ds:schemaRefs>
    <ds:schemaRef ds:uri="http://schemas.microsoft.com/sharepoint/v3/contenttype/forms"/>
  </ds:schemaRefs>
</ds:datastoreItem>
</file>

<file path=customXml/itemProps3.xml><?xml version="1.0" encoding="utf-8"?>
<ds:datastoreItem xmlns:ds="http://schemas.openxmlformats.org/officeDocument/2006/customXml" ds:itemID="{77162A3E-977E-4728-A67F-372613FE0D44}">
  <ds:schemaRefs>
    <ds:schemaRef ds:uri="http://schemas.microsoft.com/sharepoint/events"/>
  </ds:schemaRefs>
</ds:datastoreItem>
</file>

<file path=customXml/itemProps4.xml><?xml version="1.0" encoding="utf-8"?>
<ds:datastoreItem xmlns:ds="http://schemas.openxmlformats.org/officeDocument/2006/customXml" ds:itemID="{A3608707-8CC4-4501-8993-3366CB144F5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c7bf68c-f562-45a3-91f2-731d2ff5206a"/>
    <ds:schemaRef ds:uri="63e7fa52-a6d6-4ae9-a0f9-20960cccf42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3</vt:i4>
      </vt:variant>
    </vt:vector>
  </HeadingPairs>
  <TitlesOfParts>
    <vt:vector size="3" baseType="lpstr">
      <vt:lpstr>Routekaart</vt:lpstr>
      <vt:lpstr>Kengetallen</vt:lpstr>
      <vt:lpstr>Besparing</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Kruitwagen, Bram</dc:creator>
  <cp:keywords/>
  <dc:description/>
  <cp:lastModifiedBy>Scheffe, Anne-Marije</cp:lastModifiedBy>
  <cp:revision/>
  <dcterms:created xsi:type="dcterms:W3CDTF">2023-04-13T13:43:54Z</dcterms:created>
  <dcterms:modified xsi:type="dcterms:W3CDTF">2024-02-08T12:08:50Z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0x010100B461F6A611BD4B3683134864140FA546006BF8C168A65F5343AEA9A7DD93567858</vt:lpwstr>
  </property>
  <property fmtid="{D5CDD505-2E9C-101B-9397-08002B2CF9AE}" pid="3" name="_dlc_DocIdItemGuid">
    <vt:lpwstr>2109977a-fb10-4741-b0ce-321a4c6eb284</vt:lpwstr>
  </property>
  <property fmtid="{D5CDD505-2E9C-101B-9397-08002B2CF9AE}" pid="4" name="MediaServiceImageTags">
    <vt:lpwstr/>
  </property>
  <property fmtid="{D5CDD505-2E9C-101B-9397-08002B2CF9AE}" pid="5" name="PH_DocumentType">
    <vt:lpwstr/>
  </property>
</Properties>
</file>